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Food and Allied\Quarterly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3" l="1"/>
  <c r="G28" i="3"/>
  <c r="G11" i="3"/>
  <c r="G15" i="3" s="1"/>
  <c r="G17" i="1"/>
  <c r="G18" i="1" s="1"/>
  <c r="G51" i="1"/>
  <c r="G46" i="1"/>
  <c r="G50" i="1" s="1"/>
  <c r="G38" i="1"/>
  <c r="G25" i="1"/>
  <c r="G9" i="1"/>
  <c r="G29" i="2"/>
  <c r="G30" i="2"/>
  <c r="G23" i="2"/>
  <c r="G20" i="2"/>
  <c r="G22" i="2" s="1"/>
  <c r="G11" i="2"/>
  <c r="G16" i="2" s="1"/>
  <c r="G9" i="2"/>
  <c r="G30" i="3" l="1"/>
  <c r="G33" i="3" s="1"/>
  <c r="G35" i="3"/>
  <c r="G39" i="1"/>
  <c r="G47" i="1"/>
  <c r="G26" i="2"/>
  <c r="B36" i="3"/>
  <c r="C36" i="3"/>
  <c r="D36" i="3"/>
  <c r="E36" i="3"/>
  <c r="F36" i="3"/>
  <c r="B30" i="2"/>
  <c r="C30" i="2"/>
  <c r="D30" i="2"/>
  <c r="E30" i="2"/>
  <c r="F30" i="2"/>
  <c r="B9" i="2"/>
  <c r="C9" i="2"/>
  <c r="D9" i="2"/>
  <c r="E9" i="2"/>
  <c r="F9" i="2"/>
  <c r="B11" i="2"/>
  <c r="C11" i="2"/>
  <c r="C16" i="2" s="1"/>
  <c r="C20" i="2" s="1"/>
  <c r="D11" i="2"/>
  <c r="E11" i="2"/>
  <c r="F11" i="2"/>
  <c r="B51" i="1"/>
  <c r="C51" i="1"/>
  <c r="D51" i="1"/>
  <c r="E51" i="1"/>
  <c r="F51" i="1"/>
  <c r="F16" i="2" l="1"/>
  <c r="F20" i="2" s="1"/>
  <c r="B16" i="2"/>
  <c r="B20" i="2" s="1"/>
  <c r="D16" i="2"/>
  <c r="D20" i="2" s="1"/>
  <c r="E16" i="2"/>
  <c r="E20" i="2" s="1"/>
  <c r="B11" i="3"/>
  <c r="D11" i="3" l="1"/>
  <c r="D20" i="3"/>
  <c r="D28" i="3"/>
  <c r="B15" i="3"/>
  <c r="B20" i="3"/>
  <c r="B28" i="3"/>
  <c r="E11" i="3"/>
  <c r="C11" i="3"/>
  <c r="F11" i="3"/>
  <c r="F20" i="3"/>
  <c r="F28" i="3"/>
  <c r="F38" i="1"/>
  <c r="F25" i="1"/>
  <c r="F46" i="1"/>
  <c r="F17" i="1"/>
  <c r="F9" i="1"/>
  <c r="F15" i="3" l="1"/>
  <c r="F30" i="3" s="1"/>
  <c r="D15" i="3"/>
  <c r="F9" i="4"/>
  <c r="F50" i="1"/>
  <c r="F8" i="4"/>
  <c r="B35" i="3"/>
  <c r="B30" i="3"/>
  <c r="F39" i="1"/>
  <c r="F18" i="1"/>
  <c r="F35" i="3" l="1"/>
  <c r="B33" i="3"/>
  <c r="F33" i="3"/>
  <c r="D30" i="3"/>
  <c r="D35" i="3"/>
  <c r="F47" i="1"/>
  <c r="C46" i="1"/>
  <c r="E46" i="1"/>
  <c r="D46" i="1"/>
  <c r="D23" i="2"/>
  <c r="E23" i="2"/>
  <c r="C23" i="2"/>
  <c r="F23" i="2"/>
  <c r="D33" i="3" l="1"/>
  <c r="C8" i="4"/>
  <c r="D8" i="4"/>
  <c r="E8" i="4"/>
  <c r="E15" i="3"/>
  <c r="C15" i="3"/>
  <c r="B23" i="2"/>
  <c r="B25" i="1"/>
  <c r="B46" i="1"/>
  <c r="B8" i="4" l="1"/>
  <c r="C28" i="3" l="1"/>
  <c r="E28" i="3"/>
  <c r="C35" i="3" l="1"/>
  <c r="C38" i="1" l="1"/>
  <c r="C25" i="1"/>
  <c r="C17" i="1"/>
  <c r="C9" i="1"/>
  <c r="E20" i="3"/>
  <c r="E35" i="3"/>
  <c r="B38" i="1"/>
  <c r="D38" i="1"/>
  <c r="D25" i="1"/>
  <c r="B17" i="1"/>
  <c r="D17" i="1"/>
  <c r="B9" i="1"/>
  <c r="D9" i="1"/>
  <c r="C20" i="3"/>
  <c r="E38" i="1"/>
  <c r="E25" i="1"/>
  <c r="E17" i="1"/>
  <c r="E9" i="1"/>
  <c r="B9" i="4" l="1"/>
  <c r="C9" i="4"/>
  <c r="E9" i="4"/>
  <c r="D9" i="4"/>
  <c r="D18" i="1"/>
  <c r="E18" i="1"/>
  <c r="C18" i="1"/>
  <c r="C39" i="1"/>
  <c r="E50" i="1"/>
  <c r="D50" i="1"/>
  <c r="C30" i="3"/>
  <c r="C50" i="1"/>
  <c r="B50" i="1"/>
  <c r="E39" i="1"/>
  <c r="B39" i="1"/>
  <c r="B18" i="1"/>
  <c r="E30" i="3"/>
  <c r="D39" i="1"/>
  <c r="C33" i="3" l="1"/>
  <c r="E33" i="3"/>
  <c r="B47" i="1"/>
  <c r="E47" i="1"/>
  <c r="D47" i="1"/>
  <c r="C47" i="1"/>
  <c r="F22" i="2" l="1"/>
  <c r="F26" i="2" s="1"/>
  <c r="F11" i="4"/>
  <c r="C11" i="4"/>
  <c r="C22" i="2"/>
  <c r="C26" i="2" s="1"/>
  <c r="D11" i="4"/>
  <c r="D22" i="2"/>
  <c r="D26" i="2" s="1"/>
  <c r="B11" i="4"/>
  <c r="B22" i="2"/>
  <c r="B26" i="2" s="1"/>
  <c r="E22" i="2"/>
  <c r="E26" i="2" s="1"/>
  <c r="E11" i="4"/>
  <c r="C29" i="2" l="1"/>
  <c r="C7" i="4"/>
  <c r="C10" i="4"/>
  <c r="C6" i="4"/>
  <c r="C12" i="4"/>
  <c r="B7" i="4"/>
  <c r="B12" i="4"/>
  <c r="B6" i="4"/>
  <c r="B29" i="2"/>
  <c r="B10" i="4"/>
  <c r="D10" i="4"/>
  <c r="D7" i="4"/>
  <c r="D6" i="4"/>
  <c r="D29" i="2"/>
  <c r="D12" i="4"/>
  <c r="E10" i="4"/>
  <c r="E6" i="4"/>
  <c r="E12" i="4"/>
  <c r="E29" i="2"/>
  <c r="E7" i="4"/>
  <c r="F10" i="4"/>
  <c r="F6" i="4"/>
  <c r="F12" i="4"/>
  <c r="F7" i="4"/>
  <c r="F29" i="2"/>
</calcChain>
</file>

<file path=xl/sharedStrings.xml><?xml version="1.0" encoding="utf-8"?>
<sst xmlns="http://schemas.openxmlformats.org/spreadsheetml/2006/main" count="118" uniqueCount="91">
  <si>
    <t>Inventories</t>
  </si>
  <si>
    <t>Advances,deposit and repayments</t>
  </si>
  <si>
    <t>Share premium</t>
  </si>
  <si>
    <t>Retained earning</t>
  </si>
  <si>
    <t>Deferred tax liability</t>
  </si>
  <si>
    <t>Current tax</t>
  </si>
  <si>
    <t>Deferred tax</t>
  </si>
  <si>
    <t>Dividend paid</t>
  </si>
  <si>
    <t>Debt to Equity</t>
  </si>
  <si>
    <t>Current Ratio</t>
  </si>
  <si>
    <t>Operating Margin</t>
  </si>
  <si>
    <t>Ratios</t>
  </si>
  <si>
    <t>Net Margin</t>
  </si>
  <si>
    <t>Share capital</t>
  </si>
  <si>
    <t>Quarter 3</t>
  </si>
  <si>
    <t>Quarter 2</t>
  </si>
  <si>
    <t>Quarter 1</t>
  </si>
  <si>
    <t>Dividend payable</t>
  </si>
  <si>
    <t>Acquisition of property, plant &amp; equipment</t>
  </si>
  <si>
    <t>Other Income</t>
  </si>
  <si>
    <t>Cash received from customers &amp; other</t>
  </si>
  <si>
    <t>Cash paid to suppliers &amp; other</t>
  </si>
  <si>
    <t>Long Term Loan (Current Portion)</t>
  </si>
  <si>
    <t>Short Term Loan Received</t>
  </si>
  <si>
    <t>Fixed Assets (At WDV)</t>
  </si>
  <si>
    <t>Trade receivables</t>
  </si>
  <si>
    <t>Revaluation Surplus</t>
  </si>
  <si>
    <t>Long term Debt</t>
  </si>
  <si>
    <t>Short term loan from bank</t>
  </si>
  <si>
    <t xml:space="preserve">Credits and Accruals </t>
  </si>
  <si>
    <t>Worker's Profit Participation Fund &amp; WF</t>
  </si>
  <si>
    <t xml:space="preserve">Income Tax Payable </t>
  </si>
  <si>
    <t>Adminstrative Expenses</t>
  </si>
  <si>
    <t>Marketing Expenses</t>
  </si>
  <si>
    <t>Selling Expenses</t>
  </si>
  <si>
    <t>Distribution Expenses</t>
  </si>
  <si>
    <t>Financial Expenses</t>
  </si>
  <si>
    <t>Contribution to WPPF &amp; WF</t>
  </si>
  <si>
    <t>Income tax Paid</t>
  </si>
  <si>
    <t>Interest Paid</t>
  </si>
  <si>
    <t xml:space="preserve">Investment </t>
  </si>
  <si>
    <t>Liabilities for Other Finance</t>
  </si>
  <si>
    <t>Tem Loan Repaid</t>
  </si>
  <si>
    <t>Bank Loan, Overdrafts &amp; credits</t>
  </si>
  <si>
    <t>Debtors</t>
  </si>
  <si>
    <t>Payment for cost &amp; expenses</t>
  </si>
  <si>
    <t>Cash paid to emlployees and others</t>
  </si>
  <si>
    <t>Cash &amp; Cash equivalents</t>
  </si>
  <si>
    <t>Non Current Liabilities</t>
  </si>
  <si>
    <t>AS AT QUARTER END</t>
  </si>
  <si>
    <t>ASSETS</t>
  </si>
  <si>
    <t>Agricultural Marketing Company Limited</t>
  </si>
  <si>
    <t>Consolidated Balance Sheet</t>
  </si>
  <si>
    <t>NON CURRENT ASSETS</t>
  </si>
  <si>
    <t>CURRENT ASSETS</t>
  </si>
  <si>
    <t>Liabilities and Capital</t>
  </si>
  <si>
    <t>Liabilities</t>
  </si>
  <si>
    <t>Shareholders’ Equity</t>
  </si>
  <si>
    <t>Current Liabilities</t>
  </si>
  <si>
    <t>Net assets value per share</t>
  </si>
  <si>
    <t>Shares to calculate NAVPS</t>
  </si>
  <si>
    <t>Net Revenues</t>
  </si>
  <si>
    <t>Cost of goods sold</t>
  </si>
  <si>
    <t>Gross Profit</t>
  </si>
  <si>
    <t>Operating Incomes/Expenses</t>
  </si>
  <si>
    <t>Operating Profit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</si>
  <si>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</si>
  <si>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</si>
  <si>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</si>
  <si>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</si>
  <si>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</si>
  <si>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</si>
  <si>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</si>
  <si>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Consolidated Income Statement</t>
  </si>
  <si>
    <t>Consolidated Cash FLow Statement</t>
  </si>
  <si>
    <t>Net Cash Flows - Operating Activities</t>
  </si>
  <si>
    <t xml:space="preserve">Cash Generated from Operations 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</si>
  <si>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</si>
  <si>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</si>
  <si>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</si>
  <si>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</si>
  <si>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</si>
  <si>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</si>
  <si>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</si>
  <si>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Effects of exchange rate changes on cash and cash equivalents</t>
  </si>
  <si>
    <t>Return on Asset (ROA)</t>
  </si>
  <si>
    <t>Return on Equity (ROE)</t>
  </si>
  <si>
    <t>Return on Invested Capital (ROIC)</t>
  </si>
  <si>
    <t>Account payable</t>
  </si>
  <si>
    <t>Provision for expenses</t>
  </si>
  <si>
    <t>Other 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</si>
</sst>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0" fillId="0" borderId="0" xfId="0" applyFont="1"/>
    <xf numFmtId="43" fontId="0" fillId="0" borderId="0" xfId="1" applyNumberFormat="1" applyFont="1"/>
    <xf numFmtId="164" fontId="0" fillId="0" borderId="0" xfId="1" applyNumberFormat="1" applyFont="1"/>
    <xf numFmtId="164" fontId="2" fillId="0" borderId="0" xfId="1" applyNumberFormat="1" applyFont="1"/>
    <xf numFmtId="2" fontId="0" fillId="0" borderId="0" xfId="0" applyNumberFormat="1"/>
    <xf numFmtId="10" fontId="0" fillId="0" borderId="0" xfId="2" applyNumberFormat="1" applyFont="1"/>
    <xf numFmtId="0" fontId="2" fillId="0" borderId="0" xfId="0" applyFont="1" applyAlignment="1">
      <alignment horizontal="right"/>
    </xf>
    <xf numFmtId="15" fontId="2" fillId="0" borderId="0" xfId="0" applyNumberFormat="1" applyFont="1" applyAlignment="1">
      <alignment horizontal="right"/>
    </xf>
    <xf numFmtId="0" fontId="3" fillId="0" borderId="0" xfId="0" applyFont="1"/>
    <xf numFmtId="0" fontId="0" fillId="0" borderId="0" xfId="0" applyFont="1" applyAlignment="1">
      <alignment horizontal="left" indent="1"/>
    </xf>
    <xf numFmtId="164" fontId="1" fillId="0" borderId="0" xfId="1" applyNumberFormat="1" applyFont="1"/>
    <xf numFmtId="0" fontId="2" fillId="0" borderId="1" xfId="0" applyFont="1" applyBorder="1"/>
    <xf numFmtId="0" fontId="2" fillId="0" borderId="3" xfId="0" applyFont="1" applyBorder="1"/>
    <xf numFmtId="0" fontId="2" fillId="0" borderId="2" xfId="0" applyFont="1" applyBorder="1"/>
    <xf numFmtId="15" fontId="2" fillId="0" borderId="2" xfId="0" applyNumberFormat="1" applyFont="1" applyBorder="1" applyAlignment="1">
      <alignment horizontal="right"/>
    </xf>
    <xf numFmtId="164" fontId="1" fillId="0" borderId="4" xfId="1" applyNumberFormat="1" applyFont="1" applyBorder="1"/>
    <xf numFmtId="164" fontId="2" fillId="0" borderId="4" xfId="1" applyNumberFormat="1" applyFont="1" applyBorder="1"/>
    <xf numFmtId="164" fontId="2" fillId="0" borderId="5" xfId="1" applyNumberFormat="1" applyFont="1" applyBorder="1"/>
    <xf numFmtId="43" fontId="2" fillId="0" borderId="6" xfId="1" applyNumberFormat="1" applyFont="1" applyBorder="1"/>
    <xf numFmtId="43" fontId="2" fillId="0" borderId="6" xfId="0" applyNumberFormat="1" applyFont="1" applyBorder="1"/>
    <xf numFmtId="164" fontId="2" fillId="0" borderId="0" xfId="1" applyNumberFormat="1" applyFont="1" applyBorder="1"/>
    <xf numFmtId="2" fontId="2" fillId="0" borderId="6" xfId="0" applyNumberFormat="1" applyFont="1" applyBorder="1"/>
    <xf numFmtId="164" fontId="2" fillId="0" borderId="7" xfId="1" applyNumberFormat="1" applyFont="1" applyBorder="1"/>
    <xf numFmtId="0" fontId="2" fillId="0" borderId="0" xfId="0" applyFont="1" applyBorder="1"/>
    <xf numFmtId="0" fontId="2" fillId="0" borderId="2" xfId="0" applyFont="1" applyBorder="1" applyAlignment="1">
      <alignment horizontal="left"/>
    </xf>
    <xf numFmtId="0" fontId="4" fillId="0" borderId="0" xfId="0" applyFont="1"/>
    <xf numFmtId="0" fontId="3" fillId="0" borderId="2" xfId="0" applyFont="1" applyBorder="1" applyAlignment="1">
      <alignment horizontal="left"/>
    </xf>
    <xf numFmtId="0" fontId="5" fillId="0" borderId="0" xfId="0" applyFont="1" applyAlignment="1">
      <alignment horizontal="left"/>
    </xf>
    <xf numFmtId="164" fontId="0" fillId="0" borderId="0" xfId="0" applyNumberFormat="1"/>
    <xf numFmtId="164" fontId="1" fillId="0" borderId="0" xfId="1" applyNumberFormat="1" applyFont="1" applyBorder="1"/>
    <xf numFmtId="0" fontId="2" fillId="0" borderId="5" xfId="0" applyFont="1" applyBorder="1"/>
    <xf numFmtId="0" fontId="0" fillId="0" borderId="1" xfId="0" applyBorder="1"/>
    <xf numFmtId="15" fontId="0" fillId="0" borderId="0" xfId="0" applyNumberFormat="1"/>
    <xf numFmtId="15" fontId="2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workbookViewId="0">
      <pane xSplit="1" ySplit="5" topLeftCell="G15" activePane="bottomRight" state="frozen"/>
      <selection pane="topRight" activeCell="B1" sqref="B1"/>
      <selection pane="bottomLeft" activeCell="A5" sqref="A5"/>
      <selection pane="bottomRight" activeCell="G25" sqref="G25"/>
    </sheetView>
  </sheetViews>
  <sheetFormatPr defaultRowHeight="15" x14ac:dyDescent="0.25"/>
  <cols>
    <col min="1" max="1" width="37.42578125" bestFit="1" customWidth="1"/>
    <col min="2" max="2" width="15.140625" customWidth="1"/>
    <col min="3" max="7" width="14.28515625" bestFit="1" customWidth="1"/>
  </cols>
  <sheetData>
    <row r="1" spans="1:12" x14ac:dyDescent="0.25">
      <c r="A1" s="25" t="s">
        <v>51</v>
      </c>
    </row>
    <row r="2" spans="1:12" x14ac:dyDescent="0.25">
      <c r="A2" s="25" t="s">
        <v>52</v>
      </c>
    </row>
    <row r="3" spans="1:12" x14ac:dyDescent="0.25">
      <c r="A3" s="25" t="s">
        <v>49</v>
      </c>
    </row>
    <row r="4" spans="1:12" x14ac:dyDescent="0.25">
      <c r="B4" s="8" t="s">
        <v>15</v>
      </c>
      <c r="C4" s="8" t="s">
        <v>14</v>
      </c>
      <c r="D4" s="8" t="s">
        <v>16</v>
      </c>
      <c r="E4" s="8" t="s">
        <v>15</v>
      </c>
      <c r="F4" s="8" t="s">
        <v>14</v>
      </c>
      <c r="G4" s="8" t="s">
        <v>15</v>
      </c>
    </row>
    <row r="5" spans="1:12" x14ac:dyDescent="0.25">
      <c r="B5" s="9">
        <v>43100</v>
      </c>
      <c r="C5" s="9">
        <v>43190</v>
      </c>
      <c r="D5" s="9">
        <v>43373</v>
      </c>
      <c r="E5" s="9">
        <v>43465</v>
      </c>
      <c r="F5" s="9">
        <v>43555</v>
      </c>
      <c r="G5" s="9">
        <v>43830</v>
      </c>
    </row>
    <row r="6" spans="1:12" x14ac:dyDescent="0.25">
      <c r="A6" s="26" t="s">
        <v>50</v>
      </c>
      <c r="B6" s="4"/>
      <c r="C6" s="4"/>
      <c r="D6" s="4"/>
      <c r="E6" s="4"/>
      <c r="F6" s="4"/>
      <c r="G6" s="4"/>
    </row>
    <row r="7" spans="1:12" x14ac:dyDescent="0.25">
      <c r="A7" s="27" t="s">
        <v>53</v>
      </c>
      <c r="B7" s="4"/>
      <c r="C7" s="4"/>
      <c r="D7" s="4"/>
      <c r="E7" s="4"/>
      <c r="F7" s="4"/>
      <c r="G7" s="4"/>
    </row>
    <row r="8" spans="1:12" x14ac:dyDescent="0.25">
      <c r="A8" t="s">
        <v>24</v>
      </c>
      <c r="B8" s="4">
        <v>433293000</v>
      </c>
      <c r="C8" s="4">
        <v>412842000</v>
      </c>
      <c r="D8" s="4">
        <v>375883000</v>
      </c>
      <c r="E8" s="4">
        <v>359374000</v>
      </c>
      <c r="F8" s="4">
        <v>342865000</v>
      </c>
      <c r="G8" s="4">
        <v>299680000</v>
      </c>
      <c r="H8" s="4"/>
      <c r="I8" s="4"/>
      <c r="J8" s="4"/>
      <c r="K8" s="4"/>
      <c r="L8" s="4"/>
    </row>
    <row r="9" spans="1:12" x14ac:dyDescent="0.25">
      <c r="A9" s="1"/>
      <c r="B9" s="19">
        <f t="shared" ref="B9:G9" si="0">SUM(B8:B8)</f>
        <v>433293000</v>
      </c>
      <c r="C9" s="19">
        <f t="shared" si="0"/>
        <v>412842000</v>
      </c>
      <c r="D9" s="19">
        <f t="shared" si="0"/>
        <v>375883000</v>
      </c>
      <c r="E9" s="19">
        <f t="shared" si="0"/>
        <v>359374000</v>
      </c>
      <c r="F9" s="19">
        <f t="shared" si="0"/>
        <v>342865000</v>
      </c>
      <c r="G9" s="19">
        <f t="shared" si="0"/>
        <v>299680000</v>
      </c>
      <c r="H9" s="4"/>
      <c r="I9" s="4"/>
      <c r="J9" s="4"/>
      <c r="K9" s="4"/>
      <c r="L9" s="4"/>
    </row>
    <row r="10" spans="1:12" x14ac:dyDescent="0.25">
      <c r="A10" s="1"/>
      <c r="B10" s="5"/>
      <c r="C10" s="5"/>
      <c r="D10" s="5"/>
      <c r="E10" s="5"/>
      <c r="F10" s="5"/>
      <c r="G10" s="4"/>
      <c r="H10" s="4"/>
      <c r="I10" s="4"/>
      <c r="J10" s="4"/>
      <c r="K10" s="4"/>
      <c r="L10" s="4"/>
    </row>
    <row r="11" spans="1:12" x14ac:dyDescent="0.25">
      <c r="A11" s="27" t="s">
        <v>54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x14ac:dyDescent="0.25">
      <c r="A12" t="s">
        <v>0</v>
      </c>
      <c r="B12" s="4">
        <v>550723000</v>
      </c>
      <c r="C12" s="4">
        <v>550266000</v>
      </c>
      <c r="D12" s="4">
        <v>519383000</v>
      </c>
      <c r="E12" s="4">
        <v>577644000</v>
      </c>
      <c r="F12" s="4">
        <v>580057000</v>
      </c>
      <c r="G12" s="4">
        <v>611983000</v>
      </c>
      <c r="H12" s="4"/>
      <c r="I12" s="4"/>
      <c r="J12" s="4"/>
      <c r="K12" s="4"/>
      <c r="L12" s="4"/>
    </row>
    <row r="13" spans="1:12" x14ac:dyDescent="0.25">
      <c r="A13" t="s">
        <v>44</v>
      </c>
      <c r="B13" s="4">
        <v>0</v>
      </c>
      <c r="C13" s="4">
        <v>148953000</v>
      </c>
      <c r="D13" s="4">
        <v>134961000</v>
      </c>
      <c r="E13" s="4">
        <v>108181000</v>
      </c>
      <c r="F13" s="4">
        <v>120393000</v>
      </c>
      <c r="G13" s="4">
        <v>119545000</v>
      </c>
      <c r="H13" s="4"/>
      <c r="I13" s="4"/>
      <c r="J13" s="4"/>
      <c r="K13" s="4"/>
      <c r="L13" s="4"/>
    </row>
    <row r="14" spans="1:12" x14ac:dyDescent="0.25">
      <c r="A14" t="s">
        <v>25</v>
      </c>
      <c r="B14" s="4">
        <v>142677000</v>
      </c>
      <c r="C14" s="4">
        <v>259269000</v>
      </c>
      <c r="D14" s="4">
        <v>0</v>
      </c>
      <c r="E14" s="4">
        <v>241515000</v>
      </c>
      <c r="F14" s="4">
        <v>249767000</v>
      </c>
      <c r="G14" s="4"/>
      <c r="H14" s="4"/>
      <c r="I14" s="4"/>
      <c r="J14" s="4"/>
      <c r="K14" s="4"/>
      <c r="L14" s="4"/>
    </row>
    <row r="15" spans="1:12" x14ac:dyDescent="0.25">
      <c r="A15" t="s">
        <v>1</v>
      </c>
      <c r="B15" s="4">
        <v>261616000</v>
      </c>
      <c r="C15" s="4">
        <v>58514000</v>
      </c>
      <c r="D15" s="4">
        <v>314405000</v>
      </c>
      <c r="E15" s="4">
        <v>78628000</v>
      </c>
      <c r="F15" s="4">
        <v>89991000</v>
      </c>
      <c r="G15" s="4">
        <v>320171000</v>
      </c>
      <c r="H15" s="4"/>
      <c r="I15" s="4"/>
      <c r="J15" s="4"/>
      <c r="K15" s="4"/>
      <c r="L15" s="4"/>
    </row>
    <row r="16" spans="1:12" x14ac:dyDescent="0.25">
      <c r="A16" t="s">
        <v>47</v>
      </c>
      <c r="B16" s="4">
        <v>79435000</v>
      </c>
      <c r="C16" s="4">
        <v>0</v>
      </c>
      <c r="D16" s="4">
        <v>33444000</v>
      </c>
      <c r="E16" s="4">
        <v>0</v>
      </c>
      <c r="F16" s="4">
        <v>0</v>
      </c>
      <c r="G16" s="4">
        <v>61372000</v>
      </c>
      <c r="H16" s="4"/>
      <c r="I16" s="4"/>
      <c r="J16" s="4"/>
      <c r="K16" s="4"/>
      <c r="L16" s="4"/>
    </row>
    <row r="17" spans="1:12" x14ac:dyDescent="0.25">
      <c r="A17" s="1"/>
      <c r="B17" s="18">
        <f t="shared" ref="B17:F17" si="1">SUM(B12:B16)</f>
        <v>1034451000</v>
      </c>
      <c r="C17" s="18">
        <f t="shared" si="1"/>
        <v>1017002000</v>
      </c>
      <c r="D17" s="18">
        <f t="shared" si="1"/>
        <v>1002193000</v>
      </c>
      <c r="E17" s="18">
        <f t="shared" si="1"/>
        <v>1005968000</v>
      </c>
      <c r="F17" s="18">
        <f t="shared" si="1"/>
        <v>1040208000</v>
      </c>
      <c r="G17" s="18">
        <f>SUM(G12:G16)</f>
        <v>1113071000</v>
      </c>
      <c r="H17" s="4"/>
      <c r="I17" s="4"/>
      <c r="J17" s="4"/>
      <c r="K17" s="4"/>
      <c r="L17" s="4"/>
    </row>
    <row r="18" spans="1:12" ht="15.75" thickBot="1" x14ac:dyDescent="0.3">
      <c r="A18" s="1"/>
      <c r="B18" s="24">
        <f t="shared" ref="B18:G18" si="2">B9+B17</f>
        <v>1467744000</v>
      </c>
      <c r="C18" s="24">
        <f t="shared" si="2"/>
        <v>1429844000</v>
      </c>
      <c r="D18" s="24">
        <f t="shared" si="2"/>
        <v>1378076000</v>
      </c>
      <c r="E18" s="24">
        <f t="shared" si="2"/>
        <v>1365342000</v>
      </c>
      <c r="F18" s="24">
        <f t="shared" si="2"/>
        <v>1383073000</v>
      </c>
      <c r="G18" s="24">
        <f t="shared" si="2"/>
        <v>1412751000</v>
      </c>
      <c r="H18" s="4"/>
      <c r="I18" s="4"/>
      <c r="J18" s="4"/>
      <c r="K18" s="4"/>
      <c r="L18" s="4"/>
    </row>
    <row r="19" spans="1:12" x14ac:dyDescent="0.25">
      <c r="A19" s="1"/>
      <c r="B19" s="5"/>
      <c r="C19" s="5"/>
      <c r="D19" s="5"/>
      <c r="E19" s="5"/>
      <c r="F19" s="5"/>
      <c r="G19" s="4"/>
      <c r="H19" s="4"/>
      <c r="I19" s="4"/>
      <c r="J19" s="4"/>
      <c r="K19" s="4"/>
      <c r="L19" s="4"/>
    </row>
    <row r="20" spans="1:12" ht="15.75" x14ac:dyDescent="0.25">
      <c r="A20" s="28" t="s">
        <v>55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ht="15.75" x14ac:dyDescent="0.25">
      <c r="A21" s="29" t="s">
        <v>56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25">
      <c r="A22" s="27" t="s">
        <v>48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25">
      <c r="A23" t="s">
        <v>4</v>
      </c>
      <c r="B23" s="4">
        <v>14396000</v>
      </c>
      <c r="C23" s="4">
        <v>11732000</v>
      </c>
      <c r="D23" s="4">
        <v>14835000</v>
      </c>
      <c r="E23" s="4">
        <v>13148000</v>
      </c>
      <c r="F23" s="4">
        <v>12240000</v>
      </c>
      <c r="G23" s="4">
        <v>11230000</v>
      </c>
      <c r="H23" s="4"/>
      <c r="I23" s="4"/>
      <c r="J23" s="4"/>
      <c r="K23" s="4"/>
      <c r="L23" s="4"/>
    </row>
    <row r="24" spans="1:12" x14ac:dyDescent="0.25">
      <c r="A24" s="2" t="s">
        <v>27</v>
      </c>
      <c r="B24" s="4">
        <v>116330000</v>
      </c>
      <c r="C24" s="4">
        <v>117009000</v>
      </c>
      <c r="D24" s="4">
        <v>70159000</v>
      </c>
      <c r="E24" s="4">
        <v>70159000</v>
      </c>
      <c r="F24" s="4">
        <v>70159000</v>
      </c>
      <c r="G24" s="4">
        <v>14613000</v>
      </c>
      <c r="H24" s="4"/>
      <c r="I24" s="4"/>
      <c r="J24" s="4"/>
      <c r="K24" s="4"/>
      <c r="L24" s="4"/>
    </row>
    <row r="25" spans="1:12" x14ac:dyDescent="0.25">
      <c r="A25" s="1"/>
      <c r="B25" s="19">
        <f t="shared" ref="B25:G25" si="3">SUM(B23:B24)</f>
        <v>130726000</v>
      </c>
      <c r="C25" s="19">
        <f t="shared" si="3"/>
        <v>128741000</v>
      </c>
      <c r="D25" s="19">
        <f t="shared" si="3"/>
        <v>84994000</v>
      </c>
      <c r="E25" s="19">
        <f t="shared" si="3"/>
        <v>83307000</v>
      </c>
      <c r="F25" s="19">
        <f t="shared" si="3"/>
        <v>82399000</v>
      </c>
      <c r="G25" s="19">
        <f t="shared" si="3"/>
        <v>25843000</v>
      </c>
      <c r="H25" s="4"/>
      <c r="I25" s="4"/>
      <c r="J25" s="4"/>
      <c r="K25" s="4"/>
      <c r="L25" s="4"/>
    </row>
    <row r="26" spans="1:12" x14ac:dyDescent="0.25">
      <c r="A26" s="1"/>
      <c r="B26" s="5"/>
      <c r="C26" s="5"/>
      <c r="D26" s="5"/>
      <c r="E26" s="5"/>
      <c r="F26" s="5"/>
      <c r="G26" s="4"/>
      <c r="H26" s="4"/>
      <c r="I26" s="4"/>
      <c r="J26" s="4"/>
      <c r="K26" s="4"/>
      <c r="L26" s="4"/>
    </row>
    <row r="27" spans="1:12" x14ac:dyDescent="0.25">
      <c r="A27" s="27" t="s">
        <v>58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x14ac:dyDescent="0.25">
      <c r="A28" t="s">
        <v>22</v>
      </c>
      <c r="B28" s="4">
        <v>27862000</v>
      </c>
      <c r="C28" s="4">
        <v>14631000</v>
      </c>
      <c r="D28" s="4">
        <v>27862000</v>
      </c>
      <c r="E28" s="4">
        <v>27862000</v>
      </c>
      <c r="F28" s="4">
        <v>27862000</v>
      </c>
      <c r="H28" s="4"/>
      <c r="I28" s="4"/>
      <c r="J28" s="4"/>
      <c r="K28" s="4"/>
      <c r="L28" s="4"/>
    </row>
    <row r="29" spans="1:12" x14ac:dyDescent="0.25">
      <c r="A29" t="s">
        <v>28</v>
      </c>
      <c r="B29" s="4">
        <v>611091000</v>
      </c>
      <c r="C29" s="4">
        <v>587934000</v>
      </c>
      <c r="D29" s="4">
        <v>537114000</v>
      </c>
      <c r="E29" s="4">
        <v>500238000</v>
      </c>
      <c r="F29" s="4">
        <v>519761000</v>
      </c>
      <c r="G29" s="4">
        <v>607878000</v>
      </c>
      <c r="H29" s="4"/>
      <c r="I29" s="4"/>
      <c r="J29" s="4"/>
      <c r="K29" s="4"/>
      <c r="L29" s="4"/>
    </row>
    <row r="30" spans="1:12" x14ac:dyDescent="0.25">
      <c r="A30" t="s">
        <v>88</v>
      </c>
      <c r="B30" s="4"/>
      <c r="C30" s="4"/>
      <c r="D30" s="4"/>
      <c r="E30" s="4"/>
      <c r="F30" s="4"/>
      <c r="G30" s="4">
        <v>1551000</v>
      </c>
      <c r="H30" s="4"/>
      <c r="I30" s="4"/>
      <c r="J30" s="4"/>
      <c r="K30" s="4"/>
      <c r="L30" s="4"/>
    </row>
    <row r="31" spans="1:12" x14ac:dyDescent="0.25">
      <c r="A31" t="s">
        <v>89</v>
      </c>
      <c r="B31" s="4"/>
      <c r="C31" s="4"/>
      <c r="D31" s="4"/>
      <c r="E31" s="4"/>
      <c r="F31" s="4"/>
      <c r="G31" s="4">
        <v>21339000</v>
      </c>
      <c r="H31" s="4"/>
      <c r="I31" s="4"/>
      <c r="J31" s="4"/>
      <c r="K31" s="4"/>
      <c r="L31" s="4"/>
    </row>
    <row r="32" spans="1:12" x14ac:dyDescent="0.25">
      <c r="A32" t="s">
        <v>43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/>
      <c r="H32" s="4"/>
      <c r="I32" s="4"/>
      <c r="J32" s="4"/>
      <c r="K32" s="4"/>
      <c r="L32" s="4"/>
    </row>
    <row r="33" spans="1:12" x14ac:dyDescent="0.25">
      <c r="A33" t="s">
        <v>29</v>
      </c>
      <c r="B33" s="4">
        <v>40002000</v>
      </c>
      <c r="C33" s="4">
        <v>37990000</v>
      </c>
      <c r="D33" s="4">
        <v>32398000</v>
      </c>
      <c r="E33" s="4">
        <v>40204000</v>
      </c>
      <c r="F33" s="4">
        <v>45526000</v>
      </c>
      <c r="G33" s="4">
        <v>28510000</v>
      </c>
      <c r="H33" s="4"/>
      <c r="I33" s="4"/>
      <c r="J33" s="4"/>
      <c r="K33" s="4"/>
      <c r="L33" s="4"/>
    </row>
    <row r="34" spans="1:12" x14ac:dyDescent="0.25">
      <c r="A34" t="s">
        <v>30</v>
      </c>
      <c r="B34" s="4">
        <v>6239000</v>
      </c>
      <c r="C34" s="4">
        <v>7177000</v>
      </c>
      <c r="D34" s="4">
        <v>6481000</v>
      </c>
      <c r="E34" s="4">
        <v>6745000</v>
      </c>
      <c r="F34" s="4">
        <v>7545000</v>
      </c>
      <c r="G34" s="4">
        <v>6316000</v>
      </c>
      <c r="H34" s="4"/>
      <c r="I34" s="4"/>
      <c r="J34" s="4"/>
      <c r="K34" s="4"/>
      <c r="L34" s="4"/>
    </row>
    <row r="35" spans="1:12" x14ac:dyDescent="0.25">
      <c r="A35" t="s">
        <v>90</v>
      </c>
      <c r="B35" s="4"/>
      <c r="C35" s="4"/>
      <c r="D35" s="4"/>
      <c r="E35" s="4"/>
      <c r="F35" s="4"/>
      <c r="G35" s="4">
        <v>32355000</v>
      </c>
      <c r="H35" s="4"/>
      <c r="I35" s="4"/>
      <c r="J35" s="4"/>
      <c r="K35" s="4"/>
      <c r="L35" s="4"/>
    </row>
    <row r="36" spans="1:12" x14ac:dyDescent="0.25">
      <c r="A36" t="s">
        <v>31</v>
      </c>
      <c r="B36" s="4">
        <v>42436000</v>
      </c>
      <c r="C36" s="4">
        <v>46263000</v>
      </c>
      <c r="D36" s="4">
        <v>62008000</v>
      </c>
      <c r="E36" s="4">
        <v>61820000</v>
      </c>
      <c r="F36" s="4">
        <v>66069000</v>
      </c>
      <c r="G36" s="4">
        <v>44710000</v>
      </c>
      <c r="H36" s="4"/>
      <c r="I36" s="4"/>
      <c r="J36" s="4"/>
      <c r="K36" s="4"/>
      <c r="L36" s="4"/>
    </row>
    <row r="37" spans="1:12" x14ac:dyDescent="0.25">
      <c r="A37" t="s">
        <v>17</v>
      </c>
      <c r="B37" s="4">
        <v>31120000</v>
      </c>
      <c r="C37" s="4">
        <v>11243000</v>
      </c>
      <c r="D37" s="4">
        <v>8358000</v>
      </c>
      <c r="E37" s="4">
        <v>33958000</v>
      </c>
      <c r="F37" s="4">
        <v>10046000</v>
      </c>
      <c r="G37" s="4"/>
      <c r="H37" s="4"/>
      <c r="I37" s="4"/>
      <c r="J37" s="4"/>
      <c r="K37" s="4"/>
      <c r="L37" s="4"/>
    </row>
    <row r="38" spans="1:12" x14ac:dyDescent="0.25">
      <c r="A38" s="1"/>
      <c r="B38" s="18">
        <f t="shared" ref="B38:F38" si="4">SUM(B28:B37)</f>
        <v>758750000</v>
      </c>
      <c r="C38" s="18">
        <f t="shared" si="4"/>
        <v>705238000</v>
      </c>
      <c r="D38" s="18">
        <f t="shared" si="4"/>
        <v>674221000</v>
      </c>
      <c r="E38" s="18">
        <f t="shared" si="4"/>
        <v>670827000</v>
      </c>
      <c r="F38" s="18">
        <f t="shared" si="4"/>
        <v>676809000</v>
      </c>
      <c r="G38" s="18">
        <f>SUM(G29:G37)</f>
        <v>742659000</v>
      </c>
      <c r="H38" s="4"/>
      <c r="I38" s="4"/>
      <c r="J38" s="4"/>
      <c r="K38" s="4"/>
      <c r="L38" s="4"/>
    </row>
    <row r="39" spans="1:12" x14ac:dyDescent="0.25">
      <c r="A39" s="1"/>
      <c r="B39" s="19">
        <f t="shared" ref="B39:G39" si="5">B25+B38</f>
        <v>889476000</v>
      </c>
      <c r="C39" s="19">
        <f t="shared" si="5"/>
        <v>833979000</v>
      </c>
      <c r="D39" s="19">
        <f t="shared" si="5"/>
        <v>759215000</v>
      </c>
      <c r="E39" s="19">
        <f t="shared" si="5"/>
        <v>754134000</v>
      </c>
      <c r="F39" s="19">
        <f t="shared" si="5"/>
        <v>759208000</v>
      </c>
      <c r="G39" s="19">
        <f t="shared" si="5"/>
        <v>768502000</v>
      </c>
      <c r="H39" s="4"/>
      <c r="I39" s="4"/>
      <c r="J39" s="4"/>
      <c r="K39" s="4"/>
      <c r="L39" s="4"/>
    </row>
    <row r="40" spans="1:12" x14ac:dyDescent="0.25">
      <c r="A40" s="1"/>
      <c r="B40" s="22"/>
      <c r="C40" s="22"/>
      <c r="D40" s="22"/>
      <c r="E40" s="22"/>
      <c r="F40" s="22"/>
      <c r="G40" s="4"/>
      <c r="H40" s="4"/>
      <c r="I40" s="4"/>
      <c r="J40" s="4"/>
      <c r="K40" s="4"/>
      <c r="L40" s="4"/>
    </row>
    <row r="41" spans="1:12" x14ac:dyDescent="0.25">
      <c r="A41" s="27" t="s">
        <v>57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 x14ac:dyDescent="0.25">
      <c r="A42" t="s">
        <v>13</v>
      </c>
      <c r="B42" s="4">
        <v>80000000</v>
      </c>
      <c r="C42" s="4">
        <v>80000000</v>
      </c>
      <c r="D42" s="4">
        <v>80000000</v>
      </c>
      <c r="E42" s="4">
        <v>80000000</v>
      </c>
      <c r="F42" s="4">
        <v>80000000</v>
      </c>
      <c r="G42" s="4">
        <v>80000000</v>
      </c>
      <c r="H42" s="4"/>
      <c r="I42" s="4"/>
      <c r="J42" s="4"/>
      <c r="K42" s="4"/>
      <c r="L42" s="4"/>
    </row>
    <row r="43" spans="1:12" x14ac:dyDescent="0.25">
      <c r="A43" t="s">
        <v>2</v>
      </c>
      <c r="B43" s="4">
        <v>40000000</v>
      </c>
      <c r="C43" s="4">
        <v>40000000</v>
      </c>
      <c r="D43" s="4">
        <v>40000000</v>
      </c>
      <c r="E43" s="4">
        <v>40000000</v>
      </c>
      <c r="F43" s="4">
        <v>40000000</v>
      </c>
      <c r="G43" s="4">
        <v>40000000</v>
      </c>
      <c r="H43" s="4"/>
      <c r="I43" s="4"/>
      <c r="J43" s="4"/>
      <c r="K43" s="4"/>
      <c r="L43" s="4"/>
    </row>
    <row r="44" spans="1:12" x14ac:dyDescent="0.25">
      <c r="A44" t="s">
        <v>3</v>
      </c>
      <c r="B44" s="4">
        <v>442659000</v>
      </c>
      <c r="C44" s="4">
        <v>460282000</v>
      </c>
      <c r="D44" s="4">
        <v>483951000</v>
      </c>
      <c r="E44" s="4">
        <v>476321000</v>
      </c>
      <c r="F44" s="4">
        <v>489000000</v>
      </c>
      <c r="G44" s="4">
        <v>509422000</v>
      </c>
      <c r="H44" s="4"/>
      <c r="I44" s="4"/>
      <c r="J44" s="4"/>
      <c r="K44" s="4"/>
      <c r="L44" s="4"/>
    </row>
    <row r="45" spans="1:12" x14ac:dyDescent="0.25">
      <c r="A45" t="s">
        <v>26</v>
      </c>
      <c r="B45" s="4">
        <v>15609000</v>
      </c>
      <c r="C45" s="4">
        <v>15583000</v>
      </c>
      <c r="D45" s="4">
        <v>14910000</v>
      </c>
      <c r="E45" s="4">
        <v>14887000</v>
      </c>
      <c r="F45" s="4">
        <v>14865000</v>
      </c>
      <c r="G45" s="4">
        <v>14827000</v>
      </c>
      <c r="H45" s="4"/>
      <c r="I45" s="4"/>
      <c r="J45" s="4"/>
      <c r="K45" s="4"/>
      <c r="L45" s="4"/>
    </row>
    <row r="46" spans="1:12" x14ac:dyDescent="0.25">
      <c r="A46" s="1"/>
      <c r="B46" s="19">
        <f t="shared" ref="B46:G46" si="6">SUM(B42:B45)</f>
        <v>578268000</v>
      </c>
      <c r="C46" s="19">
        <f t="shared" si="6"/>
        <v>595865000</v>
      </c>
      <c r="D46" s="19">
        <f t="shared" si="6"/>
        <v>618861000</v>
      </c>
      <c r="E46" s="19">
        <f t="shared" si="6"/>
        <v>611208000</v>
      </c>
      <c r="F46" s="19">
        <f t="shared" si="6"/>
        <v>623865000</v>
      </c>
      <c r="G46" s="19">
        <f t="shared" si="6"/>
        <v>644249000</v>
      </c>
      <c r="H46" s="4"/>
      <c r="I46" s="4"/>
      <c r="J46" s="4"/>
      <c r="K46" s="4"/>
      <c r="L46" s="4"/>
    </row>
    <row r="47" spans="1:12" ht="15.75" thickBot="1" x14ac:dyDescent="0.3">
      <c r="A47" s="1"/>
      <c r="B47" s="24">
        <f t="shared" ref="B47:G47" si="7">B46+B39</f>
        <v>1467744000</v>
      </c>
      <c r="C47" s="24">
        <f t="shared" si="7"/>
        <v>1429844000</v>
      </c>
      <c r="D47" s="24">
        <f t="shared" si="7"/>
        <v>1378076000</v>
      </c>
      <c r="E47" s="24">
        <f t="shared" si="7"/>
        <v>1365342000</v>
      </c>
      <c r="F47" s="24">
        <f t="shared" si="7"/>
        <v>1383073000</v>
      </c>
      <c r="G47" s="24">
        <f t="shared" si="7"/>
        <v>1412751000</v>
      </c>
      <c r="H47" s="4"/>
      <c r="I47" s="4"/>
      <c r="J47" s="4"/>
      <c r="K47" s="4"/>
      <c r="L47" s="4"/>
    </row>
    <row r="48" spans="1:12" x14ac:dyDescent="0.25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 x14ac:dyDescent="0.25">
      <c r="G49" s="4"/>
      <c r="H49" s="4"/>
      <c r="I49" s="4"/>
      <c r="J49" s="4"/>
      <c r="K49" s="4"/>
      <c r="L49" s="4"/>
    </row>
    <row r="50" spans="1:12" s="1" customFormat="1" x14ac:dyDescent="0.25">
      <c r="A50" s="15" t="s">
        <v>59</v>
      </c>
      <c r="B50" s="21">
        <f t="shared" ref="B50:G50" si="8">B46/(B42/10)</f>
        <v>72.283500000000004</v>
      </c>
      <c r="C50" s="21">
        <f t="shared" si="8"/>
        <v>74.483125000000001</v>
      </c>
      <c r="D50" s="21">
        <f t="shared" si="8"/>
        <v>77.357624999999999</v>
      </c>
      <c r="E50" s="21">
        <f t="shared" si="8"/>
        <v>76.400999999999996</v>
      </c>
      <c r="F50" s="21">
        <f t="shared" si="8"/>
        <v>77.983125000000001</v>
      </c>
      <c r="G50" s="21">
        <f t="shared" si="8"/>
        <v>80.531125000000003</v>
      </c>
      <c r="H50" s="4"/>
      <c r="I50" s="4"/>
      <c r="J50" s="4"/>
      <c r="K50" s="4"/>
      <c r="L50" s="4"/>
    </row>
    <row r="51" spans="1:12" x14ac:dyDescent="0.25">
      <c r="A51" s="15" t="s">
        <v>60</v>
      </c>
      <c r="B51" s="30">
        <f t="shared" ref="B51:G51" si="9">B42/10</f>
        <v>8000000</v>
      </c>
      <c r="C51" s="30">
        <f t="shared" si="9"/>
        <v>8000000</v>
      </c>
      <c r="D51" s="30">
        <f t="shared" si="9"/>
        <v>8000000</v>
      </c>
      <c r="E51" s="30">
        <f t="shared" si="9"/>
        <v>8000000</v>
      </c>
      <c r="F51" s="30">
        <f t="shared" si="9"/>
        <v>8000000</v>
      </c>
      <c r="G51" s="30">
        <f t="shared" si="9"/>
        <v>8000000</v>
      </c>
      <c r="H51" s="4"/>
      <c r="I51" s="4"/>
      <c r="J51" s="4"/>
      <c r="K51" s="4"/>
      <c r="L51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pane xSplit="1" ySplit="5" topLeftCell="F6" activePane="bottomRight" state="frozen"/>
      <selection pane="topRight" activeCell="B1" sqref="B1"/>
      <selection pane="bottomLeft" activeCell="A4" sqref="A4"/>
      <selection pane="bottomRight" activeCell="G30" sqref="G30"/>
    </sheetView>
  </sheetViews>
  <sheetFormatPr defaultRowHeight="15" x14ac:dyDescent="0.25"/>
  <cols>
    <col min="1" max="1" width="42.28515625" customWidth="1"/>
    <col min="2" max="2" width="14.28515625" bestFit="1" customWidth="1"/>
    <col min="3" max="3" width="15" bestFit="1" customWidth="1"/>
    <col min="4" max="4" width="15.140625" customWidth="1"/>
    <col min="5" max="7" width="14.28515625" bestFit="1" customWidth="1"/>
  </cols>
  <sheetData>
    <row r="1" spans="1:12" x14ac:dyDescent="0.25">
      <c r="A1" s="25" t="s">
        <v>51</v>
      </c>
    </row>
    <row r="2" spans="1:12" ht="17.25" customHeight="1" x14ac:dyDescent="0.25">
      <c r="A2" s="25" t="s">
        <v>73</v>
      </c>
    </row>
    <row r="3" spans="1:12" ht="17.25" customHeight="1" x14ac:dyDescent="0.25">
      <c r="A3" s="10" t="s">
        <v>49</v>
      </c>
    </row>
    <row r="4" spans="1:12" x14ac:dyDescent="0.25">
      <c r="B4" s="8" t="s">
        <v>15</v>
      </c>
      <c r="C4" s="8" t="s">
        <v>14</v>
      </c>
      <c r="D4" s="8" t="s">
        <v>16</v>
      </c>
      <c r="E4" s="8" t="s">
        <v>15</v>
      </c>
      <c r="F4" s="8" t="s">
        <v>14</v>
      </c>
      <c r="G4" s="8" t="s">
        <v>15</v>
      </c>
    </row>
    <row r="5" spans="1:12" x14ac:dyDescent="0.25">
      <c r="B5" s="9">
        <v>43100</v>
      </c>
      <c r="C5" s="9">
        <v>43190</v>
      </c>
      <c r="D5" s="9">
        <v>43373</v>
      </c>
      <c r="E5" s="9">
        <v>43465</v>
      </c>
      <c r="F5" s="9">
        <v>43555</v>
      </c>
      <c r="G5" s="34">
        <v>43830</v>
      </c>
    </row>
    <row r="6" spans="1:12" x14ac:dyDescent="0.25">
      <c r="B6" s="9"/>
      <c r="C6" s="9"/>
      <c r="D6" s="9"/>
      <c r="E6" s="9"/>
      <c r="F6" s="9"/>
    </row>
    <row r="7" spans="1:12" x14ac:dyDescent="0.25">
      <c r="A7" s="15" t="s">
        <v>61</v>
      </c>
      <c r="B7" s="4">
        <v>1167621000</v>
      </c>
      <c r="C7" s="4">
        <v>1782039000</v>
      </c>
      <c r="D7" s="4">
        <v>644875000</v>
      </c>
      <c r="E7" s="4">
        <v>1277936000</v>
      </c>
      <c r="F7" s="4">
        <v>1966991000</v>
      </c>
      <c r="G7" s="30">
        <v>1338320000</v>
      </c>
      <c r="H7" s="30"/>
      <c r="I7" s="30"/>
      <c r="J7" s="30"/>
      <c r="K7" s="30"/>
      <c r="L7" s="30"/>
    </row>
    <row r="8" spans="1:12" s="2" customFormat="1" x14ac:dyDescent="0.25">
      <c r="A8" t="s">
        <v>62</v>
      </c>
      <c r="B8" s="12">
        <v>940776000</v>
      </c>
      <c r="C8" s="12">
        <v>1435076000</v>
      </c>
      <c r="D8" s="12">
        <v>520399000</v>
      </c>
      <c r="E8" s="12">
        <v>1036315000</v>
      </c>
      <c r="F8" s="12">
        <v>1594222000</v>
      </c>
      <c r="G8" s="30">
        <v>1081415000</v>
      </c>
      <c r="H8" s="30"/>
      <c r="I8" s="30"/>
      <c r="J8" s="30"/>
      <c r="K8" s="30"/>
      <c r="L8" s="30"/>
    </row>
    <row r="9" spans="1:12" x14ac:dyDescent="0.25">
      <c r="A9" s="15" t="s">
        <v>63</v>
      </c>
      <c r="B9" s="4">
        <f t="shared" ref="B9:G9" si="0">B7-B8</f>
        <v>226845000</v>
      </c>
      <c r="C9" s="4">
        <f t="shared" si="0"/>
        <v>346963000</v>
      </c>
      <c r="D9" s="4">
        <f t="shared" si="0"/>
        <v>124476000</v>
      </c>
      <c r="E9" s="4">
        <f t="shared" si="0"/>
        <v>241621000</v>
      </c>
      <c r="F9" s="4">
        <f t="shared" si="0"/>
        <v>372769000</v>
      </c>
      <c r="G9" s="4">
        <f t="shared" si="0"/>
        <v>256905000</v>
      </c>
      <c r="H9" s="30"/>
      <c r="I9" s="30"/>
      <c r="J9" s="30"/>
      <c r="K9" s="30"/>
      <c r="L9" s="30"/>
    </row>
    <row r="10" spans="1:12" x14ac:dyDescent="0.25">
      <c r="A10" s="1"/>
      <c r="B10" s="4"/>
      <c r="C10" s="4"/>
      <c r="D10" s="4"/>
      <c r="E10" s="4"/>
      <c r="F10" s="4"/>
      <c r="G10" s="30"/>
      <c r="H10" s="30"/>
      <c r="I10" s="30"/>
      <c r="J10" s="30"/>
      <c r="K10" s="30"/>
      <c r="L10" s="30"/>
    </row>
    <row r="11" spans="1:12" x14ac:dyDescent="0.25">
      <c r="A11" s="15" t="s">
        <v>64</v>
      </c>
      <c r="B11" s="4">
        <f t="shared" ref="B11:G11" si="1">SUM(B12:B15)</f>
        <v>130195000</v>
      </c>
      <c r="C11" s="4">
        <f t="shared" si="1"/>
        <v>203877000</v>
      </c>
      <c r="D11" s="4">
        <f t="shared" si="1"/>
        <v>72428000</v>
      </c>
      <c r="E11" s="4">
        <f t="shared" si="1"/>
        <v>143537000</v>
      </c>
      <c r="F11" s="5">
        <f t="shared" si="1"/>
        <v>225875000</v>
      </c>
      <c r="G11" s="5">
        <f t="shared" si="1"/>
        <v>152934000</v>
      </c>
      <c r="H11" s="30"/>
      <c r="I11" s="30"/>
      <c r="J11" s="30"/>
      <c r="K11" s="30"/>
      <c r="L11" s="30"/>
    </row>
    <row r="12" spans="1:12" s="2" customFormat="1" x14ac:dyDescent="0.25">
      <c r="A12" s="11" t="s">
        <v>32</v>
      </c>
      <c r="B12" s="12">
        <v>27325000</v>
      </c>
      <c r="C12" s="12">
        <v>41281000</v>
      </c>
      <c r="D12" s="12">
        <v>15559000</v>
      </c>
      <c r="E12" s="12">
        <v>30834000</v>
      </c>
      <c r="F12" s="12">
        <v>46475000</v>
      </c>
      <c r="G12" s="30">
        <v>34418000</v>
      </c>
      <c r="H12" s="30"/>
      <c r="I12" s="30"/>
      <c r="J12" s="30"/>
      <c r="K12" s="30"/>
      <c r="L12" s="30"/>
    </row>
    <row r="13" spans="1:12" s="2" customFormat="1" x14ac:dyDescent="0.25">
      <c r="A13" s="11" t="s">
        <v>33</v>
      </c>
      <c r="B13" s="12">
        <v>41738000</v>
      </c>
      <c r="C13" s="12">
        <v>69396000</v>
      </c>
      <c r="D13" s="12">
        <v>23212000</v>
      </c>
      <c r="E13" s="12">
        <v>46200000</v>
      </c>
      <c r="F13" s="12">
        <v>76092000</v>
      </c>
      <c r="G13" s="30">
        <v>46944000</v>
      </c>
      <c r="H13" s="30"/>
      <c r="I13" s="30"/>
      <c r="J13" s="30"/>
      <c r="K13" s="30"/>
      <c r="L13" s="30"/>
    </row>
    <row r="14" spans="1:12" s="2" customFormat="1" x14ac:dyDescent="0.25">
      <c r="A14" s="11" t="s">
        <v>34</v>
      </c>
      <c r="B14" s="12">
        <v>17377000</v>
      </c>
      <c r="C14" s="12">
        <v>26516000</v>
      </c>
      <c r="D14" s="12">
        <v>10071000</v>
      </c>
      <c r="E14" s="12">
        <v>20489000</v>
      </c>
      <c r="F14" s="12">
        <v>31227000</v>
      </c>
      <c r="G14" s="30">
        <v>21963000</v>
      </c>
      <c r="H14" s="30"/>
      <c r="I14" s="30"/>
      <c r="J14" s="30"/>
      <c r="K14" s="30"/>
      <c r="L14" s="30"/>
    </row>
    <row r="15" spans="1:12" s="2" customFormat="1" x14ac:dyDescent="0.25">
      <c r="A15" s="11" t="s">
        <v>35</v>
      </c>
      <c r="B15" s="12">
        <v>43755000</v>
      </c>
      <c r="C15" s="12">
        <v>66684000</v>
      </c>
      <c r="D15" s="12">
        <v>23586000</v>
      </c>
      <c r="E15" s="12">
        <v>46014000</v>
      </c>
      <c r="F15" s="12">
        <v>72081000</v>
      </c>
      <c r="G15" s="30">
        <v>49609000</v>
      </c>
      <c r="H15" s="30"/>
      <c r="I15" s="30"/>
      <c r="J15" s="30"/>
      <c r="K15" s="30"/>
      <c r="L15" s="30"/>
    </row>
    <row r="16" spans="1:12" s="2" customFormat="1" x14ac:dyDescent="0.25">
      <c r="A16" s="15" t="s">
        <v>65</v>
      </c>
      <c r="B16" s="17">
        <f t="shared" ref="B16:F16" si="2">B9-B11</f>
        <v>96650000</v>
      </c>
      <c r="C16" s="17">
        <f t="shared" si="2"/>
        <v>143086000</v>
      </c>
      <c r="D16" s="17">
        <f t="shared" si="2"/>
        <v>52048000</v>
      </c>
      <c r="E16" s="17">
        <f t="shared" si="2"/>
        <v>98084000</v>
      </c>
      <c r="F16" s="18">
        <f t="shared" si="2"/>
        <v>146894000</v>
      </c>
      <c r="G16" s="18">
        <f>G9-G11</f>
        <v>103971000</v>
      </c>
      <c r="H16" s="30"/>
      <c r="I16" s="30"/>
      <c r="J16" s="30"/>
      <c r="K16" s="30"/>
      <c r="L16" s="30"/>
    </row>
    <row r="17" spans="1:12" s="2" customFormat="1" x14ac:dyDescent="0.25">
      <c r="A17" s="32" t="s">
        <v>66</v>
      </c>
      <c r="B17" s="31"/>
      <c r="C17" s="31"/>
      <c r="D17" s="31"/>
      <c r="E17" s="31"/>
      <c r="F17" s="31"/>
      <c r="G17" s="30"/>
      <c r="H17" s="30"/>
      <c r="I17" s="30"/>
      <c r="J17" s="30"/>
      <c r="K17" s="30"/>
      <c r="L17" s="30"/>
    </row>
    <row r="18" spans="1:12" s="2" customFormat="1" x14ac:dyDescent="0.25">
      <c r="A18" s="11" t="s">
        <v>36</v>
      </c>
      <c r="B18" s="12">
        <v>58467000</v>
      </c>
      <c r="C18" s="12">
        <v>85670000</v>
      </c>
      <c r="D18" s="12">
        <v>22741000</v>
      </c>
      <c r="E18" s="12">
        <v>53565000</v>
      </c>
      <c r="F18" s="12">
        <v>87880000</v>
      </c>
      <c r="G18" s="30">
        <v>63171000</v>
      </c>
      <c r="H18" s="30"/>
      <c r="I18" s="30"/>
      <c r="J18" s="30"/>
      <c r="K18" s="30"/>
      <c r="L18" s="30"/>
    </row>
    <row r="19" spans="1:12" s="2" customFormat="1" x14ac:dyDescent="0.25">
      <c r="A19" s="2" t="s">
        <v>19</v>
      </c>
      <c r="B19" s="12">
        <v>1115000</v>
      </c>
      <c r="C19" s="12">
        <v>1579000</v>
      </c>
      <c r="D19" s="12">
        <v>185000</v>
      </c>
      <c r="E19" s="12">
        <v>1309000</v>
      </c>
      <c r="F19" s="12">
        <v>3612000</v>
      </c>
      <c r="G19" s="30">
        <v>1832000</v>
      </c>
      <c r="H19" s="30"/>
      <c r="I19" s="30"/>
      <c r="J19" s="30"/>
      <c r="K19" s="30"/>
      <c r="L19" s="30"/>
    </row>
    <row r="20" spans="1:12" x14ac:dyDescent="0.25">
      <c r="A20" s="15" t="s">
        <v>67</v>
      </c>
      <c r="B20" s="18">
        <f t="shared" ref="B20:G20" si="3">B16-B18+B19</f>
        <v>39298000</v>
      </c>
      <c r="C20" s="18">
        <f t="shared" si="3"/>
        <v>58995000</v>
      </c>
      <c r="D20" s="18">
        <f t="shared" si="3"/>
        <v>29492000</v>
      </c>
      <c r="E20" s="18">
        <f t="shared" si="3"/>
        <v>45828000</v>
      </c>
      <c r="F20" s="18">
        <f t="shared" si="3"/>
        <v>62626000</v>
      </c>
      <c r="G20" s="18">
        <f t="shared" si="3"/>
        <v>42632000</v>
      </c>
      <c r="H20" s="30"/>
      <c r="I20" s="30"/>
      <c r="J20" s="30"/>
      <c r="K20" s="30"/>
      <c r="L20" s="30"/>
    </row>
    <row r="21" spans="1:12" x14ac:dyDescent="0.25">
      <c r="A21" s="11" t="s">
        <v>37</v>
      </c>
      <c r="B21" s="4">
        <v>1871000</v>
      </c>
      <c r="C21" s="4">
        <v>2809000</v>
      </c>
      <c r="D21" s="4">
        <v>1918000</v>
      </c>
      <c r="E21" s="4">
        <v>2182000</v>
      </c>
      <c r="F21" s="4">
        <v>2982000</v>
      </c>
      <c r="G21" s="30">
        <v>2030000</v>
      </c>
      <c r="H21" s="30"/>
      <c r="I21" s="30"/>
      <c r="J21" s="30"/>
      <c r="K21" s="30"/>
      <c r="L21" s="30"/>
    </row>
    <row r="22" spans="1:12" x14ac:dyDescent="0.25">
      <c r="A22" s="15" t="s">
        <v>68</v>
      </c>
      <c r="B22" s="18">
        <f>B20-B21</f>
        <v>37427000</v>
      </c>
      <c r="C22" s="18">
        <f>C20-C21</f>
        <v>56186000</v>
      </c>
      <c r="D22" s="18">
        <f t="shared" ref="D22:G22" si="4">D20-D21</f>
        <v>27574000</v>
      </c>
      <c r="E22" s="18">
        <f t="shared" si="4"/>
        <v>43646000</v>
      </c>
      <c r="F22" s="18">
        <f t="shared" si="4"/>
        <v>59644000</v>
      </c>
      <c r="G22" s="18">
        <f t="shared" si="4"/>
        <v>40602000</v>
      </c>
      <c r="H22" s="30"/>
      <c r="I22" s="30"/>
      <c r="J22" s="30"/>
      <c r="K22" s="30"/>
      <c r="L22" s="30"/>
    </row>
    <row r="23" spans="1:12" x14ac:dyDescent="0.25">
      <c r="A23" s="27" t="s">
        <v>69</v>
      </c>
      <c r="B23" s="5">
        <f>SUM(B24:B25)</f>
        <v>7345000</v>
      </c>
      <c r="C23" s="5">
        <f>SUM(C24:C25)</f>
        <v>8508000</v>
      </c>
      <c r="D23" s="5">
        <f t="shared" ref="D23:G23" si="5">SUM(D24:D25)</f>
        <v>11822000</v>
      </c>
      <c r="E23" s="5">
        <f t="shared" si="5"/>
        <v>9947000</v>
      </c>
      <c r="F23" s="5">
        <f t="shared" si="5"/>
        <v>13288000</v>
      </c>
      <c r="G23" s="5">
        <f t="shared" si="5"/>
        <v>6702000</v>
      </c>
      <c r="H23" s="30"/>
      <c r="I23" s="30"/>
      <c r="J23" s="30"/>
      <c r="K23" s="30"/>
      <c r="L23" s="30"/>
    </row>
    <row r="24" spans="1:12" x14ac:dyDescent="0.25">
      <c r="A24" s="11" t="s">
        <v>5</v>
      </c>
      <c r="B24" s="4">
        <v>7525000</v>
      </c>
      <c r="C24" s="4">
        <v>11352000</v>
      </c>
      <c r="D24" s="4">
        <v>10310000</v>
      </c>
      <c r="E24" s="4">
        <v>10122000</v>
      </c>
      <c r="F24" s="4">
        <v>14371000</v>
      </c>
      <c r="G24" s="30">
        <v>8530000</v>
      </c>
      <c r="H24" s="30"/>
      <c r="I24" s="30"/>
      <c r="J24" s="30"/>
      <c r="K24" s="30"/>
      <c r="L24" s="30"/>
    </row>
    <row r="25" spans="1:12" x14ac:dyDescent="0.25">
      <c r="A25" s="11" t="s">
        <v>6</v>
      </c>
      <c r="B25" s="4">
        <v>-180000</v>
      </c>
      <c r="C25" s="4">
        <v>-2844000</v>
      </c>
      <c r="D25" s="4">
        <v>1512000</v>
      </c>
      <c r="E25" s="4">
        <v>-175000</v>
      </c>
      <c r="F25" s="4">
        <v>-1083000</v>
      </c>
      <c r="G25" s="30">
        <v>-1828000</v>
      </c>
      <c r="H25" s="30"/>
      <c r="I25" s="30"/>
      <c r="J25" s="30"/>
      <c r="K25" s="30"/>
      <c r="L25" s="30"/>
    </row>
    <row r="26" spans="1:12" x14ac:dyDescent="0.25">
      <c r="A26" s="15" t="s">
        <v>70</v>
      </c>
      <c r="B26" s="19">
        <f>B22-B23</f>
        <v>30082000</v>
      </c>
      <c r="C26" s="19">
        <f>C22-C23</f>
        <v>47678000</v>
      </c>
      <c r="D26" s="19">
        <f t="shared" ref="D26:G26" si="6">D22-D23</f>
        <v>15752000</v>
      </c>
      <c r="E26" s="19">
        <f t="shared" si="6"/>
        <v>33699000</v>
      </c>
      <c r="F26" s="19">
        <f t="shared" si="6"/>
        <v>46356000</v>
      </c>
      <c r="G26" s="19">
        <f t="shared" si="6"/>
        <v>33900000</v>
      </c>
      <c r="H26" s="30"/>
      <c r="I26" s="30"/>
      <c r="J26" s="30"/>
      <c r="K26" s="30"/>
      <c r="L26" s="30"/>
    </row>
    <row r="27" spans="1:12" x14ac:dyDescent="0.25">
      <c r="A27" s="1"/>
      <c r="B27" s="4"/>
      <c r="C27" s="4"/>
      <c r="D27" s="4"/>
      <c r="E27" s="4"/>
      <c r="F27" s="4"/>
      <c r="G27" s="30"/>
      <c r="H27" s="30"/>
      <c r="I27" s="30"/>
      <c r="J27" s="30"/>
      <c r="K27" s="30"/>
      <c r="L27" s="30"/>
    </row>
    <row r="28" spans="1:12" x14ac:dyDescent="0.25">
      <c r="B28" s="4">
        <v>96583432</v>
      </c>
      <c r="C28" s="4">
        <v>142990592</v>
      </c>
      <c r="D28" s="4">
        <v>52011704</v>
      </c>
      <c r="E28" s="3">
        <v>98019615</v>
      </c>
      <c r="F28" s="4">
        <v>146793462</v>
      </c>
      <c r="G28" s="4">
        <v>146793462</v>
      </c>
      <c r="H28" s="30"/>
      <c r="I28" s="30"/>
      <c r="J28" s="30"/>
      <c r="K28" s="30"/>
      <c r="L28" s="30"/>
    </row>
    <row r="29" spans="1:12" s="1" customFormat="1" x14ac:dyDescent="0.25">
      <c r="A29" s="15" t="s">
        <v>71</v>
      </c>
      <c r="B29" s="20">
        <f>B26/('1'!B42/10)</f>
        <v>3.7602500000000001</v>
      </c>
      <c r="C29" s="20">
        <f>C26/('1'!C42/10)</f>
        <v>5.9597499999999997</v>
      </c>
      <c r="D29" s="20">
        <f>D26/('1'!D42/10)</f>
        <v>1.9690000000000001</v>
      </c>
      <c r="E29" s="20">
        <f>E26/('1'!E42/10)</f>
        <v>4.2123749999999998</v>
      </c>
      <c r="F29" s="20">
        <f>F26/('1'!F42/10)</f>
        <v>5.7945000000000002</v>
      </c>
      <c r="G29" s="20">
        <f>G26/('1'!G42/10)</f>
        <v>4.2374999999999998</v>
      </c>
    </row>
    <row r="30" spans="1:12" x14ac:dyDescent="0.25">
      <c r="A30" s="32" t="s">
        <v>72</v>
      </c>
      <c r="B30" s="4">
        <f>'1'!B42/10</f>
        <v>8000000</v>
      </c>
      <c r="C30" s="4">
        <f>'1'!C42/10</f>
        <v>8000000</v>
      </c>
      <c r="D30" s="4">
        <f>'1'!D42/10</f>
        <v>8000000</v>
      </c>
      <c r="E30" s="4">
        <f>'1'!E42/10</f>
        <v>8000000</v>
      </c>
      <c r="F30" s="4">
        <f>'1'!F42/10</f>
        <v>8000000</v>
      </c>
      <c r="G30" s="4">
        <f>'1'!G42/10</f>
        <v>8000000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workbookViewId="0">
      <pane xSplit="1" ySplit="5" topLeftCell="F24" activePane="bottomRight" state="frozen"/>
      <selection pane="topRight" activeCell="B1" sqref="B1"/>
      <selection pane="bottomLeft" activeCell="A4" sqref="A4"/>
      <selection pane="bottomRight" activeCell="J37" sqref="J37"/>
    </sheetView>
  </sheetViews>
  <sheetFormatPr defaultRowHeight="15" x14ac:dyDescent="0.25"/>
  <cols>
    <col min="1" max="1" width="43.28515625" customWidth="1"/>
    <col min="2" max="2" width="15.42578125" customWidth="1"/>
    <col min="3" max="4" width="17.7109375" customWidth="1"/>
    <col min="5" max="5" width="17.140625" customWidth="1"/>
    <col min="6" max="6" width="14.42578125" customWidth="1"/>
    <col min="7" max="7" width="15" bestFit="1" customWidth="1"/>
  </cols>
  <sheetData>
    <row r="1" spans="1:12" x14ac:dyDescent="0.25">
      <c r="A1" s="1" t="s">
        <v>51</v>
      </c>
    </row>
    <row r="2" spans="1:12" x14ac:dyDescent="0.25">
      <c r="A2" s="1" t="s">
        <v>74</v>
      </c>
    </row>
    <row r="3" spans="1:12" ht="15.75" x14ac:dyDescent="0.25">
      <c r="A3" s="10" t="s">
        <v>49</v>
      </c>
    </row>
    <row r="4" spans="1:12" x14ac:dyDescent="0.25">
      <c r="B4" s="8" t="s">
        <v>15</v>
      </c>
      <c r="C4" s="8" t="s">
        <v>14</v>
      </c>
      <c r="D4" s="8" t="s">
        <v>16</v>
      </c>
      <c r="E4" s="8" t="s">
        <v>15</v>
      </c>
      <c r="F4" s="8" t="s">
        <v>14</v>
      </c>
      <c r="G4" s="8" t="s">
        <v>15</v>
      </c>
    </row>
    <row r="5" spans="1:12" x14ac:dyDescent="0.25">
      <c r="B5" s="9">
        <v>43100</v>
      </c>
      <c r="C5" s="9">
        <v>43190</v>
      </c>
      <c r="D5" s="9">
        <v>43373</v>
      </c>
      <c r="E5" s="9">
        <v>43465</v>
      </c>
      <c r="F5" s="9">
        <v>43555</v>
      </c>
      <c r="G5" s="35">
        <v>43830</v>
      </c>
    </row>
    <row r="6" spans="1:12" x14ac:dyDescent="0.25">
      <c r="A6" s="15" t="s">
        <v>75</v>
      </c>
      <c r="B6" s="4"/>
      <c r="C6" s="4"/>
      <c r="D6" s="4"/>
      <c r="E6" s="4"/>
      <c r="F6" s="4"/>
    </row>
    <row r="7" spans="1:12" x14ac:dyDescent="0.25">
      <c r="A7" s="27" t="s">
        <v>76</v>
      </c>
      <c r="B7" s="4"/>
      <c r="C7" s="4"/>
      <c r="D7" s="4"/>
      <c r="E7" s="4"/>
      <c r="F7" s="4"/>
    </row>
    <row r="8" spans="1:12" x14ac:dyDescent="0.25">
      <c r="A8" t="s">
        <v>20</v>
      </c>
      <c r="B8" s="4">
        <v>1252951000</v>
      </c>
      <c r="C8" s="4">
        <v>1893175000</v>
      </c>
      <c r="D8" s="4">
        <v>755762000</v>
      </c>
      <c r="E8" s="4">
        <v>1482445000</v>
      </c>
      <c r="F8" s="4">
        <v>2233384000</v>
      </c>
      <c r="G8" s="30">
        <v>1486551000</v>
      </c>
      <c r="H8" s="30"/>
      <c r="I8" s="30"/>
      <c r="J8" s="30"/>
      <c r="K8" s="30"/>
      <c r="L8" s="30"/>
    </row>
    <row r="9" spans="1:12" x14ac:dyDescent="0.25">
      <c r="A9" t="s">
        <v>21</v>
      </c>
      <c r="B9" s="4">
        <v>-1130764000</v>
      </c>
      <c r="C9" s="4">
        <v>-1685876000</v>
      </c>
      <c r="D9" s="4">
        <v>-671494000</v>
      </c>
      <c r="E9" s="4">
        <v>79000</v>
      </c>
      <c r="F9" s="4">
        <v>-1420979000</v>
      </c>
      <c r="G9" s="30"/>
      <c r="H9" s="30"/>
      <c r="I9" s="30"/>
      <c r="J9" s="30"/>
      <c r="K9" s="30"/>
      <c r="L9" s="30"/>
    </row>
    <row r="10" spans="1:12" x14ac:dyDescent="0.25">
      <c r="A10" t="s">
        <v>46</v>
      </c>
      <c r="B10" s="4">
        <v>0</v>
      </c>
      <c r="C10" s="4">
        <v>0</v>
      </c>
      <c r="D10" s="4">
        <v>0</v>
      </c>
      <c r="E10" s="4">
        <v>0</v>
      </c>
      <c r="F10" s="4">
        <v>-548891000</v>
      </c>
      <c r="G10" s="30"/>
      <c r="H10" s="30"/>
      <c r="I10" s="30"/>
      <c r="J10" s="30"/>
      <c r="K10" s="30"/>
      <c r="L10" s="30"/>
    </row>
    <row r="11" spans="1:12" s="1" customFormat="1" x14ac:dyDescent="0.25">
      <c r="B11" s="5">
        <f>SUM(B8:B10)</f>
        <v>122187000</v>
      </c>
      <c r="C11" s="5">
        <f>SUM(C8:C10)</f>
        <v>207299000</v>
      </c>
      <c r="D11" s="5">
        <f t="shared" ref="D11" si="0">SUM(D8:D9)</f>
        <v>84268000</v>
      </c>
      <c r="E11" s="5">
        <f t="shared" ref="E11" si="1">SUM(E8:E10)</f>
        <v>1482524000</v>
      </c>
      <c r="F11" s="5">
        <f>SUM(F8:F10)</f>
        <v>263514000</v>
      </c>
      <c r="G11" s="5">
        <f>SUM(G8:G10)</f>
        <v>1486551000</v>
      </c>
      <c r="H11" s="30"/>
      <c r="I11" s="30"/>
      <c r="J11" s="30"/>
      <c r="K11" s="30"/>
      <c r="L11" s="30"/>
    </row>
    <row r="12" spans="1:12" s="1" customFormat="1" x14ac:dyDescent="0.25">
      <c r="A12" s="2" t="s">
        <v>45</v>
      </c>
      <c r="B12" s="5">
        <v>0</v>
      </c>
      <c r="C12" s="5">
        <v>0</v>
      </c>
      <c r="D12" s="5">
        <v>0</v>
      </c>
      <c r="E12" s="12">
        <v>-1280596000</v>
      </c>
      <c r="F12" s="5">
        <v>0</v>
      </c>
      <c r="G12" s="30">
        <v>-1418432000</v>
      </c>
      <c r="H12" s="30"/>
      <c r="I12" s="30"/>
      <c r="J12" s="30"/>
      <c r="K12" s="30"/>
      <c r="L12" s="30"/>
    </row>
    <row r="13" spans="1:12" x14ac:dyDescent="0.25">
      <c r="A13" t="s">
        <v>39</v>
      </c>
      <c r="B13" s="4">
        <v>-62365000</v>
      </c>
      <c r="C13" s="4">
        <v>-37062000</v>
      </c>
      <c r="D13" s="4">
        <v>-28232000</v>
      </c>
      <c r="E13" s="4">
        <v>-52399000</v>
      </c>
      <c r="F13" s="4">
        <v>0</v>
      </c>
      <c r="G13" s="30"/>
      <c r="H13" s="30"/>
      <c r="I13" s="30"/>
      <c r="J13" s="30"/>
      <c r="K13" s="30"/>
      <c r="L13" s="30"/>
    </row>
    <row r="14" spans="1:12" x14ac:dyDescent="0.25">
      <c r="A14" t="s">
        <v>38</v>
      </c>
      <c r="B14" s="4">
        <v>-12875000</v>
      </c>
      <c r="C14" s="4">
        <v>0</v>
      </c>
      <c r="D14" s="4">
        <v>-8607000</v>
      </c>
      <c r="E14" s="4">
        <v>-17903000</v>
      </c>
      <c r="F14" s="4">
        <v>-30577000</v>
      </c>
      <c r="G14" s="30">
        <v>-24821000</v>
      </c>
      <c r="H14" s="30"/>
      <c r="I14" s="30"/>
      <c r="J14" s="30"/>
      <c r="K14" s="30"/>
      <c r="L14" s="30"/>
    </row>
    <row r="15" spans="1:12" x14ac:dyDescent="0.25">
      <c r="A15" s="1"/>
      <c r="B15" s="18">
        <f>SUM(B11:B14)</f>
        <v>46947000</v>
      </c>
      <c r="C15" s="18">
        <f>SUM(C11:C14)</f>
        <v>170237000</v>
      </c>
      <c r="D15" s="18">
        <f t="shared" ref="D15:G15" si="2">SUM(D11:D14)</f>
        <v>47429000</v>
      </c>
      <c r="E15" s="18">
        <f t="shared" si="2"/>
        <v>131626000</v>
      </c>
      <c r="F15" s="18">
        <f t="shared" si="2"/>
        <v>232937000</v>
      </c>
      <c r="G15" s="18">
        <f t="shared" si="2"/>
        <v>43298000</v>
      </c>
      <c r="H15" s="30"/>
      <c r="I15" s="30"/>
      <c r="J15" s="30"/>
      <c r="K15" s="30"/>
      <c r="L15" s="30"/>
    </row>
    <row r="16" spans="1:12" x14ac:dyDescent="0.25">
      <c r="B16" s="4"/>
      <c r="C16" s="4"/>
      <c r="D16" s="4"/>
      <c r="E16" s="4"/>
      <c r="F16" s="4"/>
      <c r="G16" s="30"/>
      <c r="H16" s="30"/>
      <c r="I16" s="30"/>
      <c r="J16" s="30"/>
      <c r="K16" s="30"/>
      <c r="L16" s="30"/>
    </row>
    <row r="17" spans="1:12" x14ac:dyDescent="0.25">
      <c r="A17" s="15" t="s">
        <v>77</v>
      </c>
      <c r="B17" s="4"/>
      <c r="C17" s="4"/>
      <c r="D17" s="4"/>
      <c r="E17" s="4"/>
      <c r="F17" s="4"/>
      <c r="G17" s="30"/>
      <c r="H17" s="30"/>
      <c r="I17" s="30"/>
      <c r="J17" s="30"/>
      <c r="K17" s="30"/>
      <c r="L17" s="30"/>
    </row>
    <row r="18" spans="1:12" x14ac:dyDescent="0.25">
      <c r="A18" t="s">
        <v>18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30"/>
      <c r="H18" s="30"/>
      <c r="I18" s="30"/>
      <c r="J18" s="30"/>
      <c r="K18" s="30"/>
      <c r="L18" s="30"/>
    </row>
    <row r="19" spans="1:12" x14ac:dyDescent="0.25">
      <c r="A19" s="2" t="s">
        <v>40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30"/>
      <c r="H19" s="30"/>
      <c r="I19" s="30"/>
      <c r="J19" s="30"/>
      <c r="K19" s="30"/>
      <c r="L19" s="30"/>
    </row>
    <row r="20" spans="1:12" x14ac:dyDescent="0.25">
      <c r="A20" s="1"/>
      <c r="B20" s="18">
        <f>SUM(B18:B19)</f>
        <v>0</v>
      </c>
      <c r="C20" s="18">
        <f>SUM(C18:C18)</f>
        <v>0</v>
      </c>
      <c r="D20" s="18">
        <f>SUM(D18:D18)</f>
        <v>0</v>
      </c>
      <c r="E20" s="18">
        <f>SUM(E18:E18)</f>
        <v>0</v>
      </c>
      <c r="F20" s="18">
        <f>SUM(F18:F18)</f>
        <v>0</v>
      </c>
      <c r="G20" s="30"/>
      <c r="H20" s="30"/>
      <c r="I20" s="30"/>
      <c r="J20" s="30"/>
      <c r="K20" s="30"/>
      <c r="L20" s="30"/>
    </row>
    <row r="21" spans="1:12" x14ac:dyDescent="0.25">
      <c r="B21" s="4"/>
      <c r="C21" s="4"/>
      <c r="D21" s="4"/>
      <c r="E21" s="4"/>
      <c r="F21" s="4"/>
      <c r="G21" s="30"/>
      <c r="H21" s="30"/>
      <c r="I21" s="30"/>
      <c r="J21" s="30"/>
      <c r="K21" s="30"/>
      <c r="L21" s="30"/>
    </row>
    <row r="22" spans="1:12" x14ac:dyDescent="0.25">
      <c r="A22" s="15" t="s">
        <v>78</v>
      </c>
      <c r="B22" s="4"/>
      <c r="C22" s="4"/>
      <c r="D22" s="4"/>
      <c r="E22" s="4"/>
      <c r="F22" s="4"/>
      <c r="G22" s="30"/>
      <c r="H22" s="30"/>
      <c r="I22" s="30"/>
      <c r="J22" s="30"/>
      <c r="K22" s="30"/>
      <c r="L22" s="30"/>
    </row>
    <row r="23" spans="1:12" x14ac:dyDescent="0.25">
      <c r="A23" t="s">
        <v>42</v>
      </c>
      <c r="B23" s="4">
        <v>-32497000</v>
      </c>
      <c r="C23" s="4">
        <v>-45048000</v>
      </c>
      <c r="D23" s="4">
        <v>-15252000</v>
      </c>
      <c r="E23" s="4">
        <v>-15252000</v>
      </c>
      <c r="F23" s="4">
        <v>-15252000</v>
      </c>
      <c r="G23" s="30">
        <v>-32386000</v>
      </c>
      <c r="H23" s="30"/>
      <c r="I23" s="30"/>
      <c r="J23" s="30"/>
      <c r="K23" s="30"/>
      <c r="L23" s="30"/>
    </row>
    <row r="24" spans="1:12" x14ac:dyDescent="0.25">
      <c r="A24" s="2" t="s">
        <v>23</v>
      </c>
      <c r="B24" s="4">
        <v>1904000</v>
      </c>
      <c r="C24" s="4">
        <v>-21253000</v>
      </c>
      <c r="D24" s="4">
        <v>-59405000</v>
      </c>
      <c r="E24" s="4">
        <v>-96281000</v>
      </c>
      <c r="F24" s="4">
        <v>-76758000</v>
      </c>
      <c r="G24" s="30">
        <v>10239000</v>
      </c>
      <c r="H24" s="30"/>
      <c r="I24" s="30"/>
      <c r="J24" s="30"/>
      <c r="K24" s="30"/>
      <c r="L24" s="30"/>
    </row>
    <row r="25" spans="1:12" x14ac:dyDescent="0.25">
      <c r="A25" t="s">
        <v>41</v>
      </c>
      <c r="B25" s="4">
        <v>-176000</v>
      </c>
      <c r="C25" s="4">
        <v>-20197000</v>
      </c>
      <c r="D25" s="4">
        <v>0</v>
      </c>
      <c r="E25" s="4">
        <v>-2137000</v>
      </c>
      <c r="F25" s="4">
        <v>-2137000</v>
      </c>
      <c r="G25" s="30">
        <v>1508000</v>
      </c>
      <c r="H25" s="30"/>
      <c r="I25" s="30"/>
      <c r="J25" s="30"/>
      <c r="K25" s="30"/>
      <c r="L25" s="30"/>
    </row>
    <row r="26" spans="1:12" x14ac:dyDescent="0.25">
      <c r="A26" s="2" t="s">
        <v>7</v>
      </c>
      <c r="B26" s="4">
        <v>-464000</v>
      </c>
      <c r="C26" s="4">
        <v>-88946000</v>
      </c>
      <c r="D26" s="4">
        <v>-44000</v>
      </c>
      <c r="E26" s="4">
        <v>-44000</v>
      </c>
      <c r="F26" s="4">
        <v>-23956000</v>
      </c>
      <c r="G26" s="30">
        <v>-55000</v>
      </c>
      <c r="H26" s="30"/>
      <c r="I26" s="30"/>
      <c r="J26" s="30"/>
      <c r="K26" s="30"/>
      <c r="L26" s="30"/>
    </row>
    <row r="27" spans="1:12" x14ac:dyDescent="0.25">
      <c r="A27" s="2" t="s">
        <v>39</v>
      </c>
      <c r="B27" s="4">
        <v>0</v>
      </c>
      <c r="C27" s="4">
        <v>0</v>
      </c>
      <c r="D27" s="4">
        <v>0</v>
      </c>
      <c r="E27" s="4">
        <v>0</v>
      </c>
      <c r="F27" s="4">
        <v>-86118000</v>
      </c>
      <c r="G27" s="30">
        <v>-62185000</v>
      </c>
      <c r="H27" s="30"/>
      <c r="I27" s="30"/>
      <c r="J27" s="30"/>
      <c r="K27" s="30"/>
      <c r="L27" s="30"/>
    </row>
    <row r="28" spans="1:12" x14ac:dyDescent="0.25">
      <c r="A28" s="1"/>
      <c r="B28" s="18">
        <f t="shared" ref="B28:G28" si="3">SUM(B23:B27)</f>
        <v>-31233000</v>
      </c>
      <c r="C28" s="18">
        <f t="shared" si="3"/>
        <v>-175444000</v>
      </c>
      <c r="D28" s="18">
        <f t="shared" si="3"/>
        <v>-74701000</v>
      </c>
      <c r="E28" s="18">
        <f t="shared" si="3"/>
        <v>-113714000</v>
      </c>
      <c r="F28" s="18">
        <f t="shared" si="3"/>
        <v>-204221000</v>
      </c>
      <c r="G28" s="18">
        <f t="shared" si="3"/>
        <v>-82879000</v>
      </c>
      <c r="H28" s="30"/>
      <c r="I28" s="30"/>
      <c r="J28" s="30"/>
      <c r="K28" s="30"/>
      <c r="L28" s="30"/>
    </row>
    <row r="29" spans="1:12" x14ac:dyDescent="0.25">
      <c r="B29" s="22"/>
      <c r="C29" s="22"/>
      <c r="D29" s="22"/>
      <c r="E29" s="22"/>
      <c r="F29" s="22"/>
      <c r="G29" s="30"/>
      <c r="H29" s="30"/>
      <c r="I29" s="30"/>
      <c r="J29" s="30"/>
      <c r="K29" s="30"/>
      <c r="L29" s="30"/>
    </row>
    <row r="30" spans="1:12" x14ac:dyDescent="0.25">
      <c r="A30" s="1" t="s">
        <v>79</v>
      </c>
      <c r="B30" s="5">
        <f>B15+B20+B28</f>
        <v>15714000</v>
      </c>
      <c r="C30" s="5">
        <f>C15+C20+C28</f>
        <v>-5207000</v>
      </c>
      <c r="D30" s="5">
        <f>D15+D20+D28</f>
        <v>-27272000</v>
      </c>
      <c r="E30" s="5">
        <f>E15+E20+E28</f>
        <v>17912000</v>
      </c>
      <c r="F30" s="5">
        <f>F15+F20+F28+F31</f>
        <v>29275000</v>
      </c>
      <c r="G30" s="5">
        <f>G15+G20+G28+G31</f>
        <v>-38450000</v>
      </c>
      <c r="H30" s="30"/>
      <c r="I30" s="30"/>
      <c r="J30" s="30"/>
      <c r="K30" s="30"/>
      <c r="L30" s="30"/>
    </row>
    <row r="31" spans="1:12" x14ac:dyDescent="0.25">
      <c r="A31" s="32" t="s">
        <v>84</v>
      </c>
      <c r="B31" s="5">
        <v>0</v>
      </c>
      <c r="C31" s="5">
        <v>0</v>
      </c>
      <c r="D31" s="5">
        <v>0</v>
      </c>
      <c r="E31" s="5">
        <v>0</v>
      </c>
      <c r="F31" s="4">
        <v>559000</v>
      </c>
      <c r="G31" s="30">
        <v>1131000</v>
      </c>
      <c r="H31" s="30"/>
      <c r="I31" s="30"/>
      <c r="J31" s="30"/>
      <c r="K31" s="30"/>
      <c r="L31" s="30"/>
    </row>
    <row r="32" spans="1:12" x14ac:dyDescent="0.25">
      <c r="A32" s="32" t="s">
        <v>80</v>
      </c>
      <c r="B32" s="4">
        <v>63721000</v>
      </c>
      <c r="C32" s="4">
        <v>63721000</v>
      </c>
      <c r="D32" s="4">
        <v>60716000</v>
      </c>
      <c r="E32" s="4">
        <v>60716000</v>
      </c>
      <c r="F32" s="4">
        <v>60716000</v>
      </c>
      <c r="G32" s="30">
        <v>99822000</v>
      </c>
      <c r="H32" s="30"/>
      <c r="I32" s="30"/>
      <c r="J32" s="30"/>
      <c r="K32" s="30"/>
      <c r="L32" s="30"/>
    </row>
    <row r="33" spans="1:12" x14ac:dyDescent="0.25">
      <c r="A33" s="15" t="s">
        <v>81</v>
      </c>
      <c r="B33" s="19">
        <f t="shared" ref="B33:E33" si="4">SUM(B30:B32)</f>
        <v>79435000</v>
      </c>
      <c r="C33" s="19">
        <f>SUM(C30:C32)</f>
        <v>58514000</v>
      </c>
      <c r="D33" s="19">
        <f t="shared" si="4"/>
        <v>33444000</v>
      </c>
      <c r="E33" s="19">
        <f t="shared" si="4"/>
        <v>78628000</v>
      </c>
      <c r="F33" s="19">
        <f t="shared" ref="F33:G33" si="5">SUM(F30:F32)</f>
        <v>90550000</v>
      </c>
      <c r="G33" s="19">
        <f t="shared" si="5"/>
        <v>62503000</v>
      </c>
      <c r="H33" s="30"/>
      <c r="I33" s="30"/>
      <c r="J33" s="30"/>
      <c r="K33" s="30"/>
      <c r="L33" s="30"/>
    </row>
    <row r="34" spans="1:12" x14ac:dyDescent="0.25">
      <c r="B34" s="4"/>
      <c r="C34" s="4"/>
      <c r="D34" s="4"/>
      <c r="E34" s="4"/>
      <c r="F34" s="4"/>
      <c r="G34" s="30"/>
      <c r="H34" s="30"/>
      <c r="I34" s="30"/>
      <c r="J34" s="30"/>
      <c r="K34" s="30"/>
      <c r="L34" s="30"/>
    </row>
    <row r="35" spans="1:12" x14ac:dyDescent="0.25">
      <c r="A35" s="15" t="s">
        <v>82</v>
      </c>
      <c r="B35" s="23">
        <f>B15/('1'!B42/10)</f>
        <v>5.8683750000000003</v>
      </c>
      <c r="C35" s="23">
        <f>C15/('1'!C42/10)</f>
        <v>21.279624999999999</v>
      </c>
      <c r="D35" s="23">
        <f>D15/('1'!D42/10)</f>
        <v>5.9286250000000003</v>
      </c>
      <c r="E35" s="23">
        <f>E15/('1'!E42/10)</f>
        <v>16.453250000000001</v>
      </c>
      <c r="F35" s="23">
        <f>F15/('1'!F42/10)</f>
        <v>29.117125000000001</v>
      </c>
      <c r="G35" s="23">
        <f>G15/('1'!G42/10)</f>
        <v>5.4122500000000002</v>
      </c>
      <c r="H35" s="30"/>
      <c r="I35" s="30"/>
      <c r="J35" s="30"/>
      <c r="K35" s="30"/>
      <c r="L35" s="30"/>
    </row>
    <row r="36" spans="1:12" s="1" customFormat="1" x14ac:dyDescent="0.25">
      <c r="A36" s="15" t="s">
        <v>83</v>
      </c>
      <c r="B36" s="4">
        <f>'1'!B42/10</f>
        <v>8000000</v>
      </c>
      <c r="C36" s="4">
        <f>'1'!C42/10</f>
        <v>8000000</v>
      </c>
      <c r="D36" s="4">
        <f>'1'!D42/10</f>
        <v>8000000</v>
      </c>
      <c r="E36" s="4">
        <f>'1'!E42/10</f>
        <v>8000000</v>
      </c>
      <c r="F36" s="4">
        <f>'1'!F42/10</f>
        <v>8000000</v>
      </c>
      <c r="G36" s="4">
        <f>'1'!G42/10</f>
        <v>8000000</v>
      </c>
      <c r="H36" s="30"/>
      <c r="I36" s="30"/>
      <c r="J36" s="30"/>
      <c r="K36" s="30"/>
      <c r="L36" s="30"/>
    </row>
    <row r="37" spans="1:12" ht="15.75" x14ac:dyDescent="0.25">
      <c r="A37" s="10"/>
      <c r="G37" s="30"/>
      <c r="H37" s="30"/>
      <c r="I37" s="30"/>
      <c r="J37" s="30"/>
      <c r="K37" s="30"/>
      <c r="L37" s="3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4" sqref="B4:F4"/>
    </sheetView>
  </sheetViews>
  <sheetFormatPr defaultRowHeight="15" x14ac:dyDescent="0.25"/>
  <cols>
    <col min="1" max="1" width="37.5703125" bestFit="1" customWidth="1"/>
    <col min="2" max="6" width="14.5703125" customWidth="1"/>
  </cols>
  <sheetData>
    <row r="1" spans="1:6" x14ac:dyDescent="0.25">
      <c r="A1" s="13" t="s">
        <v>51</v>
      </c>
    </row>
    <row r="2" spans="1:6" x14ac:dyDescent="0.25">
      <c r="A2" s="13" t="s">
        <v>74</v>
      </c>
    </row>
    <row r="3" spans="1:6" x14ac:dyDescent="0.25">
      <c r="A3" s="13" t="s">
        <v>11</v>
      </c>
    </row>
    <row r="4" spans="1:6" s="1" customFormat="1" x14ac:dyDescent="0.25">
      <c r="A4" s="13"/>
      <c r="B4" s="8" t="s">
        <v>15</v>
      </c>
      <c r="C4" s="8" t="s">
        <v>14</v>
      </c>
      <c r="D4" s="8" t="s">
        <v>16</v>
      </c>
      <c r="E4" s="8" t="s">
        <v>15</v>
      </c>
      <c r="F4" s="8" t="s">
        <v>14</v>
      </c>
    </row>
    <row r="5" spans="1:6" s="15" customFormat="1" x14ac:dyDescent="0.25">
      <c r="A5" s="14"/>
      <c r="B5" s="16">
        <v>43100</v>
      </c>
      <c r="C5" s="16">
        <v>43190</v>
      </c>
      <c r="D5" s="16">
        <v>43373</v>
      </c>
      <c r="E5" s="16">
        <v>43465</v>
      </c>
      <c r="F5" s="16">
        <v>43555</v>
      </c>
    </row>
    <row r="6" spans="1:6" x14ac:dyDescent="0.25">
      <c r="A6" s="33" t="s">
        <v>85</v>
      </c>
      <c r="B6" s="7">
        <f>'2'!B26/'1'!B18</f>
        <v>2.0495399742734427E-2</v>
      </c>
      <c r="C6" s="7">
        <f>'2'!C26/'1'!C18</f>
        <v>3.3344896366316885E-2</v>
      </c>
      <c r="D6" s="7">
        <f>'2'!D26/'1'!D18</f>
        <v>1.1430429090993529E-2</v>
      </c>
      <c r="E6" s="7">
        <f>'2'!E26/'1'!E18</f>
        <v>2.4681728094499401E-2</v>
      </c>
      <c r="F6" s="7">
        <f>'2'!F26/'1'!F18</f>
        <v>3.3516669040607398E-2</v>
      </c>
    </row>
    <row r="7" spans="1:6" x14ac:dyDescent="0.25">
      <c r="A7" s="33" t="s">
        <v>86</v>
      </c>
      <c r="B7" s="7">
        <f>'2'!B26/'1'!B46</f>
        <v>5.2020862299141574E-2</v>
      </c>
      <c r="C7" s="7">
        <f>'2'!C26/'1'!C46</f>
        <v>8.0014768445872811E-2</v>
      </c>
      <c r="D7" s="7">
        <f>'2'!D26/'1'!D46</f>
        <v>2.5453211625873984E-2</v>
      </c>
      <c r="E7" s="7">
        <f>'2'!E26/'1'!E46</f>
        <v>5.513507676601092E-2</v>
      </c>
      <c r="F7" s="7">
        <f>'2'!F26/'1'!F46</f>
        <v>7.4304537039263305E-2</v>
      </c>
    </row>
    <row r="8" spans="1:6" x14ac:dyDescent="0.25">
      <c r="A8" s="33" t="s">
        <v>8</v>
      </c>
      <c r="B8" s="7">
        <f>('1'!B24)/'1'!B46</f>
        <v>0.20116969986234756</v>
      </c>
      <c r="C8" s="7">
        <f>('1'!C24)/'1'!C46</f>
        <v>0.19636830490127796</v>
      </c>
      <c r="D8" s="7">
        <f>('1'!D24)/'1'!D46</f>
        <v>0.1133679453059734</v>
      </c>
      <c r="E8" s="7">
        <f>('1'!E24)/'1'!E46</f>
        <v>0.11478743733720763</v>
      </c>
      <c r="F8" s="7">
        <f>('1'!F24)/'1'!F46</f>
        <v>0.11245862486275075</v>
      </c>
    </row>
    <row r="9" spans="1:6" x14ac:dyDescent="0.25">
      <c r="A9" s="33" t="s">
        <v>9</v>
      </c>
      <c r="B9" s="6">
        <f>'1'!B17/'1'!B38</f>
        <v>1.3633621087314662</v>
      </c>
      <c r="C9" s="6">
        <f>'1'!C17/'1'!C38</f>
        <v>1.4420692021700476</v>
      </c>
      <c r="D9" s="6">
        <f>'1'!D17/'1'!D38</f>
        <v>1.4864458389756474</v>
      </c>
      <c r="E9" s="6">
        <f>'1'!E17/'1'!E38</f>
        <v>1.4995937849848024</v>
      </c>
      <c r="F9" s="6">
        <f>'1'!F17/'1'!F38</f>
        <v>1.5369299167121004</v>
      </c>
    </row>
    <row r="10" spans="1:6" x14ac:dyDescent="0.25">
      <c r="A10" s="33" t="s">
        <v>12</v>
      </c>
      <c r="B10" s="7">
        <f>'2'!B26/'2'!B7</f>
        <v>2.5763496888116948E-2</v>
      </c>
      <c r="C10" s="7">
        <f>'2'!C26/'2'!C7</f>
        <v>2.6754745547095209E-2</v>
      </c>
      <c r="D10" s="7">
        <f>'2'!D26/'2'!D7</f>
        <v>2.4426439232409381E-2</v>
      </c>
      <c r="E10" s="7">
        <f>'2'!E26/'2'!E7</f>
        <v>2.6369865157566577E-2</v>
      </c>
      <c r="F10" s="7">
        <f>'2'!F26/'2'!F7</f>
        <v>2.3566960906277658E-2</v>
      </c>
    </row>
    <row r="11" spans="1:6" x14ac:dyDescent="0.25">
      <c r="A11" s="33" t="s">
        <v>10</v>
      </c>
      <c r="B11" s="7">
        <f>'2'!B20/'2'!B7</f>
        <v>3.3656469008351168E-2</v>
      </c>
      <c r="C11" s="7">
        <f>'2'!C20/'2'!C7</f>
        <v>3.3105336078503335E-2</v>
      </c>
      <c r="D11" s="7">
        <f>'2'!D20/'2'!D7</f>
        <v>4.5732893971699939E-2</v>
      </c>
      <c r="E11" s="7">
        <f>'2'!E20/'2'!E7</f>
        <v>3.5860950783137807E-2</v>
      </c>
      <c r="F11" s="7">
        <f>'2'!F20/'2'!F7</f>
        <v>3.1838478162838572E-2</v>
      </c>
    </row>
    <row r="12" spans="1:6" x14ac:dyDescent="0.25">
      <c r="A12" s="33" t="s">
        <v>87</v>
      </c>
      <c r="B12" s="7">
        <f>'2'!B26/('1'!B24+'1'!B46)</f>
        <v>4.3308503623678732E-2</v>
      </c>
      <c r="C12" s="7">
        <f>'2'!C26/('1'!C24+'1'!C46)</f>
        <v>6.6881384368065039E-2</v>
      </c>
      <c r="D12" s="7">
        <f>'2'!D26/('1'!D24+'1'!D46)</f>
        <v>2.2861455400423791E-2</v>
      </c>
      <c r="E12" s="7">
        <f>'2'!E26/('1'!E24+'1'!E46)</f>
        <v>4.9457927959528421E-2</v>
      </c>
      <c r="F12" s="7">
        <f>'2'!F26/('1'!F24+'1'!F46)</f>
        <v>6.6793079201871983E-2</v>
      </c>
    </row>
    <row r="13" spans="1:6" x14ac:dyDescent="0.25">
      <c r="A13" s="3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Anik</cp:lastModifiedBy>
  <dcterms:created xsi:type="dcterms:W3CDTF">2019-02-19T03:18:07Z</dcterms:created>
  <dcterms:modified xsi:type="dcterms:W3CDTF">2020-04-11T15:24:32Z</dcterms:modified>
</cp:coreProperties>
</file>