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9600" windowHeight="4950" activeTab="2"/>
  </bookViews>
  <sheets>
    <sheet name="1" sheetId="1" r:id="rId1"/>
    <sheet name="2" sheetId="2" r:id="rId2"/>
    <sheet name="3" sheetId="3" r:id="rId3"/>
    <sheet name="Ratio" sheetId="4" r:id="rId4"/>
    <sheet name="Ratio Analysis" sheetId="5" state="hidden" r:id="rId5"/>
  </sheets>
  <calcPr calcId="162913"/>
  <extLst>
    <ext uri="GoogleSheetsCustomDataVersion1">
      <go:sheetsCustomData xmlns:go="http://customooxmlschemas.google.com/" r:id="rId9" roundtripDataSignature="AMtx7mgSvIR78AqzgPmH3Ox0f0gwNMgI6w=="/>
    </ext>
  </extLst>
</workbook>
</file>

<file path=xl/calcChain.xml><?xml version="1.0" encoding="utf-8"?>
<calcChain xmlns="http://schemas.openxmlformats.org/spreadsheetml/2006/main">
  <c r="B23" i="5" l="1"/>
  <c r="B22" i="5"/>
  <c r="B14" i="5"/>
  <c r="B13" i="5"/>
  <c r="B7" i="5"/>
  <c r="D9" i="4"/>
  <c r="E8" i="4"/>
  <c r="B8" i="4"/>
  <c r="H38" i="3"/>
  <c r="G38" i="3"/>
  <c r="F38" i="3"/>
  <c r="E38" i="3"/>
  <c r="D38" i="3"/>
  <c r="C38" i="3"/>
  <c r="B38" i="3"/>
  <c r="B37" i="3"/>
  <c r="H35" i="3"/>
  <c r="H33" i="3"/>
  <c r="G33" i="3"/>
  <c r="G35" i="3" s="1"/>
  <c r="H31" i="3"/>
  <c r="G31" i="3"/>
  <c r="F31" i="3"/>
  <c r="F33" i="3" s="1"/>
  <c r="F35" i="3" s="1"/>
  <c r="E31" i="3"/>
  <c r="E33" i="3" s="1"/>
  <c r="E35" i="3" s="1"/>
  <c r="D31" i="3"/>
  <c r="C31" i="3"/>
  <c r="B31" i="3"/>
  <c r="B33" i="3" s="1"/>
  <c r="B35" i="3" s="1"/>
  <c r="H24" i="3"/>
  <c r="G24" i="3"/>
  <c r="F24" i="3"/>
  <c r="E24" i="3"/>
  <c r="D24" i="3"/>
  <c r="D33" i="3" s="1"/>
  <c r="D35" i="3" s="1"/>
  <c r="C24" i="3"/>
  <c r="B24" i="3"/>
  <c r="H13" i="3"/>
  <c r="H37" i="3" s="1"/>
  <c r="G13" i="3"/>
  <c r="G37" i="3" s="1"/>
  <c r="F13" i="3"/>
  <c r="F37" i="3" s="1"/>
  <c r="E13" i="3"/>
  <c r="E37" i="3" s="1"/>
  <c r="D13" i="3"/>
  <c r="D37" i="3" s="1"/>
  <c r="C13" i="3"/>
  <c r="C33" i="3" s="1"/>
  <c r="C35" i="3" s="1"/>
  <c r="B13" i="3"/>
  <c r="H34" i="2"/>
  <c r="G34" i="2"/>
  <c r="F34" i="2"/>
  <c r="E34" i="2"/>
  <c r="D34" i="2"/>
  <c r="C34" i="2"/>
  <c r="B34" i="2"/>
  <c r="H18" i="2"/>
  <c r="G18" i="2"/>
  <c r="F18" i="2"/>
  <c r="E18" i="2"/>
  <c r="D18" i="2"/>
  <c r="C18" i="2"/>
  <c r="B18" i="2"/>
  <c r="F17" i="2"/>
  <c r="F29" i="2" s="1"/>
  <c r="F32" i="2" s="1"/>
  <c r="F38" i="2" s="1"/>
  <c r="E17" i="2"/>
  <c r="E29" i="2" s="1"/>
  <c r="E32" i="2" s="1"/>
  <c r="E38" i="2" s="1"/>
  <c r="H10" i="2"/>
  <c r="G10" i="2"/>
  <c r="F10" i="2"/>
  <c r="E10" i="2"/>
  <c r="D10" i="2"/>
  <c r="C10" i="2"/>
  <c r="B10" i="2"/>
  <c r="H8" i="2"/>
  <c r="H17" i="2" s="1"/>
  <c r="H29" i="2" s="1"/>
  <c r="H32" i="2" s="1"/>
  <c r="H38" i="2" s="1"/>
  <c r="H40" i="2" s="1"/>
  <c r="G8" i="2"/>
  <c r="G17" i="2" s="1"/>
  <c r="G29" i="2" s="1"/>
  <c r="G32" i="2" s="1"/>
  <c r="G38" i="2" s="1"/>
  <c r="G40" i="2" s="1"/>
  <c r="F8" i="2"/>
  <c r="E8" i="2"/>
  <c r="D8" i="2"/>
  <c r="D17" i="2" s="1"/>
  <c r="C8" i="2"/>
  <c r="C17" i="2" s="1"/>
  <c r="B8" i="2"/>
  <c r="B10" i="5" s="1"/>
  <c r="H52" i="1"/>
  <c r="G52" i="1"/>
  <c r="F52" i="1"/>
  <c r="E52" i="1"/>
  <c r="D52" i="1"/>
  <c r="C52" i="1"/>
  <c r="B52" i="1"/>
  <c r="E51" i="1"/>
  <c r="B51" i="1"/>
  <c r="H40" i="1"/>
  <c r="H51" i="1" s="1"/>
  <c r="G40" i="1"/>
  <c r="G51" i="1" s="1"/>
  <c r="F40" i="1"/>
  <c r="F8" i="4" s="1"/>
  <c r="E40" i="1"/>
  <c r="D40" i="1"/>
  <c r="D8" i="4" s="1"/>
  <c r="C40" i="1"/>
  <c r="C8" i="4" s="1"/>
  <c r="B40" i="1"/>
  <c r="G38" i="1"/>
  <c r="G49" i="1" s="1"/>
  <c r="F38" i="1"/>
  <c r="F49" i="1" s="1"/>
  <c r="B38" i="1"/>
  <c r="B49" i="1" s="1"/>
  <c r="H28" i="1"/>
  <c r="G28" i="1"/>
  <c r="F28" i="1"/>
  <c r="E28" i="1"/>
  <c r="E9" i="4" s="1"/>
  <c r="D28" i="1"/>
  <c r="C28" i="1"/>
  <c r="B28" i="1"/>
  <c r="B8" i="5" s="1"/>
  <c r="H24" i="1"/>
  <c r="H38" i="1" s="1"/>
  <c r="H49" i="1" s="1"/>
  <c r="G24" i="1"/>
  <c r="F24" i="1"/>
  <c r="E24" i="1"/>
  <c r="D24" i="1"/>
  <c r="D38" i="1" s="1"/>
  <c r="D49" i="1" s="1"/>
  <c r="C24" i="1"/>
  <c r="C38" i="1" s="1"/>
  <c r="C49" i="1" s="1"/>
  <c r="B24" i="1"/>
  <c r="G20" i="1"/>
  <c r="D20" i="1"/>
  <c r="C20" i="1"/>
  <c r="H12" i="1"/>
  <c r="G12" i="1"/>
  <c r="F12" i="1"/>
  <c r="F9" i="4" s="1"/>
  <c r="E12" i="1"/>
  <c r="D12" i="1"/>
  <c r="C12" i="1"/>
  <c r="C9" i="4" s="1"/>
  <c r="B12" i="1"/>
  <c r="B20" i="1" s="1"/>
  <c r="B17" i="5" s="1"/>
  <c r="H7" i="1"/>
  <c r="H20" i="1" s="1"/>
  <c r="G7" i="1"/>
  <c r="F7" i="1"/>
  <c r="F20" i="1" s="1"/>
  <c r="E7" i="1"/>
  <c r="E20" i="1" s="1"/>
  <c r="D7" i="1"/>
  <c r="C7" i="1"/>
  <c r="B7" i="1"/>
  <c r="F7" i="4" l="1"/>
  <c r="F10" i="4"/>
  <c r="F6" i="4"/>
  <c r="F40" i="2"/>
  <c r="F12" i="4"/>
  <c r="E7" i="4"/>
  <c r="E10" i="4"/>
  <c r="E12" i="4"/>
  <c r="E6" i="4"/>
  <c r="E40" i="2"/>
  <c r="D29" i="2"/>
  <c r="D32" i="2" s="1"/>
  <c r="D38" i="2" s="1"/>
  <c r="D11" i="4"/>
  <c r="C11" i="4"/>
  <c r="C29" i="2"/>
  <c r="C32" i="2" s="1"/>
  <c r="C38" i="2" s="1"/>
  <c r="C51" i="1"/>
  <c r="C37" i="3"/>
  <c r="B4" i="5"/>
  <c r="D51" i="1"/>
  <c r="E11" i="4"/>
  <c r="B5" i="5"/>
  <c r="F11" i="4"/>
  <c r="F51" i="1"/>
  <c r="B17" i="2"/>
  <c r="B9" i="4"/>
  <c r="E38" i="1"/>
  <c r="E49" i="1" s="1"/>
  <c r="C40" i="2" l="1"/>
  <c r="C12" i="4"/>
  <c r="C7" i="4"/>
  <c r="C10" i="4"/>
  <c r="C6" i="4"/>
  <c r="B11" i="5"/>
  <c r="B16" i="5"/>
  <c r="B29" i="2"/>
  <c r="B32" i="2" s="1"/>
  <c r="B38" i="2" s="1"/>
  <c r="B11" i="4"/>
  <c r="D12" i="4"/>
  <c r="D7" i="4"/>
  <c r="D10" i="4"/>
  <c r="D6" i="4"/>
  <c r="D40" i="2"/>
  <c r="B12" i="5" l="1"/>
  <c r="B21" i="5"/>
  <c r="B6" i="4"/>
  <c r="B40" i="2"/>
  <c r="B20" i="5"/>
  <c r="B19" i="5"/>
  <c r="B12" i="4"/>
  <c r="B7" i="4"/>
  <c r="B10" i="4"/>
</calcChain>
</file>

<file path=xl/sharedStrings.xml><?xml version="1.0" encoding="utf-8"?>
<sst xmlns="http://schemas.openxmlformats.org/spreadsheetml/2006/main" count="168" uniqueCount="138">
  <si>
    <t>AL HAJ TEXTILE MILL LIMITED</t>
  </si>
  <si>
    <t>Cash Flow Statement</t>
  </si>
  <si>
    <t>Income Statement</t>
  </si>
  <si>
    <t>Balance Sheet</t>
  </si>
  <si>
    <t>As at quarter end</t>
  </si>
  <si>
    <t>Quarter 2</t>
  </si>
  <si>
    <t>Quarter 3</t>
  </si>
  <si>
    <t>Quarter1</t>
  </si>
  <si>
    <t>Quarter2</t>
  </si>
  <si>
    <t>Quarter 1</t>
  </si>
  <si>
    <t>Quarter3</t>
  </si>
  <si>
    <t>Net Cash Flows - Operating Activities</t>
  </si>
  <si>
    <t>Net Revenues</t>
  </si>
  <si>
    <t>Cash Collection from customers</t>
  </si>
  <si>
    <t>ASSETS</t>
  </si>
  <si>
    <t>Cost of goods sold</t>
  </si>
  <si>
    <t>Cash paid to suppliers &amp; Employees</t>
  </si>
  <si>
    <t>Advance Payment of tax as per section-64</t>
  </si>
  <si>
    <t>Advance Payment of tax as per section-74</t>
  </si>
  <si>
    <t>NON CURRENT ASSETS</t>
  </si>
  <si>
    <t>Gross Profit</t>
  </si>
  <si>
    <t>Advance Payment of tax as per section-135</t>
  </si>
  <si>
    <t>Advance Income Tax</t>
  </si>
  <si>
    <t>Property ,plant &amp; Equipment</t>
  </si>
  <si>
    <t>Operating Incomes/Expenses</t>
  </si>
  <si>
    <t>Investment</t>
  </si>
  <si>
    <t>Net Cash Flows - Investment Activities</t>
  </si>
  <si>
    <t>Administrative, Selling &amp; Distribution Expenses</t>
  </si>
  <si>
    <t>Deferred Revenue Expenditure</t>
  </si>
  <si>
    <t>Interest Received</t>
  </si>
  <si>
    <t>Acquisition of Fixed Assets</t>
  </si>
  <si>
    <t>Selling &amp; Distribution Expenses</t>
  </si>
  <si>
    <t>Investment in Non-Current Assets(FDRs)</t>
  </si>
  <si>
    <t>Profit/Loss on Sale of Waste Cotton</t>
  </si>
  <si>
    <t>Investment in Current Assets(FDRs)</t>
  </si>
  <si>
    <t>CURRENT ASSETS</t>
  </si>
  <si>
    <t>Encashment in Non current assets(FDR's)</t>
  </si>
  <si>
    <t>Loss on Sale of Computer</t>
  </si>
  <si>
    <t>Inventory Adjustment</t>
  </si>
  <si>
    <t>Received from investment in FDRs</t>
  </si>
  <si>
    <t>Inventories</t>
  </si>
  <si>
    <t>Disposal of Fixed Assets</t>
  </si>
  <si>
    <t>Operating Profit</t>
  </si>
  <si>
    <t>Sundry Creditors</t>
  </si>
  <si>
    <t>Dividend Received from CDBL</t>
  </si>
  <si>
    <t>Debtors</t>
  </si>
  <si>
    <t>Non-Operating Income/(Expenses)</t>
  </si>
  <si>
    <t>Advance, Deposits and Prepayments</t>
  </si>
  <si>
    <t>Investment in FDR</t>
  </si>
  <si>
    <t>Net Cash Flows - Financing Activities</t>
  </si>
  <si>
    <t>Interest on Bank Loan (SOD)</t>
  </si>
  <si>
    <t>Cash and Cash Equivalents</t>
  </si>
  <si>
    <t>Long Term Loan Account</t>
  </si>
  <si>
    <t>SOD Loan Received</t>
  </si>
  <si>
    <t>Bank Interest Received on STD A/C</t>
  </si>
  <si>
    <t>Bank Overdraft Repaid/Increase</t>
  </si>
  <si>
    <t>Interest Income</t>
  </si>
  <si>
    <t>Dividend Paid</t>
  </si>
  <si>
    <t>Interest Received on Investment in FDR</t>
  </si>
  <si>
    <t>Other Income</t>
  </si>
  <si>
    <t>Profit on slae on covered van</t>
  </si>
  <si>
    <t>Liabilities and Capital</t>
  </si>
  <si>
    <t>Net Change in Cash Flows</t>
  </si>
  <si>
    <t>Profit on slae on waste cotton</t>
  </si>
  <si>
    <t>Income from Investment in shares of CDBL Bonus Share</t>
  </si>
  <si>
    <t>Liabilities</t>
  </si>
  <si>
    <t>Cash and Cash Equivalents at Beginning Period</t>
  </si>
  <si>
    <t>Profit Before contribution to WPPF</t>
  </si>
  <si>
    <t>Cash and Cash Equivalents at End of Period</t>
  </si>
  <si>
    <t>Non Current Liabilities</t>
  </si>
  <si>
    <t>Contribution to WPPF</t>
  </si>
  <si>
    <t>Long Term Loan Fund</t>
  </si>
  <si>
    <t>Provision for Doubtful Assets</t>
  </si>
  <si>
    <t>Profit Before Taxation</t>
  </si>
  <si>
    <t>Net Operating Cash Flow Per Share</t>
  </si>
  <si>
    <t>Deferred Tax Liability</t>
  </si>
  <si>
    <t>Current Liabilities</t>
  </si>
  <si>
    <t>Provision for Taxation</t>
  </si>
  <si>
    <t>Shares to Calculate NOCFPS</t>
  </si>
  <si>
    <t>Deferred Tax Expenses</t>
  </si>
  <si>
    <t>Advance against Sales</t>
  </si>
  <si>
    <t>Current Tax</t>
  </si>
  <si>
    <t>Security and Other Deposits</t>
  </si>
  <si>
    <t>Provision for Income Tax 15%</t>
  </si>
  <si>
    <t>Net Profit</t>
  </si>
  <si>
    <t>Other Current Liabilities</t>
  </si>
  <si>
    <t>Current Tax Liability</t>
  </si>
  <si>
    <t>Provisions for other Liabilities and charges</t>
  </si>
  <si>
    <t>Provision for Taxes</t>
  </si>
  <si>
    <t>Earnings per share (par value Taka 10)</t>
  </si>
  <si>
    <t>Bank Overdraft</t>
  </si>
  <si>
    <t>Workers' Profit Participation Fund</t>
  </si>
  <si>
    <t>Shareholders’ Equity</t>
  </si>
  <si>
    <t>Shares to Calculate EPS</t>
  </si>
  <si>
    <t>Share Capital</t>
  </si>
  <si>
    <t>Capital Reserve</t>
  </si>
  <si>
    <t>General Reserve</t>
  </si>
  <si>
    <t>Revaluation Reserve</t>
  </si>
  <si>
    <t>Reserve and Surplus</t>
  </si>
  <si>
    <t>Tax Holiday Reserve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</si>
  <si>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</si>
  <si>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</si>
  <si>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</si>
  <si>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</si>
  <si>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</si>
  <si>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</si>
  <si>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</si>
  <si>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</si>
  <si>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</si>
  <si>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</si>
  <si>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</si>
  <si>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Year</t>
  </si>
  <si>
    <t>Liquidity &amp; Solvency</t>
  </si>
  <si>
    <t>Quick Ratio</t>
  </si>
  <si>
    <t>Cash Conversion Cycle (days)</t>
  </si>
  <si>
    <t>Debt to Equity Ratio</t>
  </si>
  <si>
    <t>Cash Ratio</t>
  </si>
  <si>
    <t>Profitability</t>
  </si>
  <si>
    <t>Gross Margin</t>
  </si>
  <si>
    <t>EBITDA Margin</t>
  </si>
  <si>
    <t>Cash to Sales</t>
  </si>
  <si>
    <t>Assets Utilization</t>
  </si>
  <si>
    <t>Basic Earning Power</t>
  </si>
  <si>
    <t>Asset Utilization</t>
  </si>
  <si>
    <t>Investment Valuation</t>
  </si>
  <si>
    <t>Return on Assets</t>
  </si>
  <si>
    <t>Return on Equity</t>
  </si>
  <si>
    <t>Return on Invested Capital</t>
  </si>
  <si>
    <t>Cash to Invested Capital</t>
  </si>
  <si>
    <t>Free Cash Flow per Share</t>
  </si>
  <si>
    <t>Economic Value Added (Tk. mn)</t>
  </si>
  <si>
    <t>Market Capitalization (Tk. mn)</t>
  </si>
  <si>
    <t>Earnings Yield</t>
  </si>
  <si>
    <t>Dividend Payout</t>
  </si>
  <si>
    <t>Dividend Yield</t>
  </si>
  <si>
    <t>Price Earning Multiple</t>
  </si>
  <si>
    <t>Earnings per Share</t>
  </si>
  <si>
    <t>Net Assets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</si>
</sst>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_(* #,##0_);_(* \(#,##0\);_(* &quot;-&quot;??_);_(@_)"/>
    <numFmt numFmtId="167" formatCode="0.0%"/>
    <numFmt numFmtId="168" formatCode="0.0"/>
  </numFmts>
  <fonts count="10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2"/>
      <color theme="1"/>
      <name val="Calibri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4" fillId="0" borderId="0" xfId="0" applyNumberFormat="1" applyFont="1"/>
    <xf numFmtId="41" fontId="2" fillId="0" borderId="0" xfId="0" applyNumberFormat="1" applyFont="1" applyAlignment="1">
      <alignment horizontal="center"/>
    </xf>
    <xf numFmtId="164" fontId="2" fillId="0" borderId="0" xfId="0" applyNumberFormat="1" applyFont="1"/>
    <xf numFmtId="41" fontId="5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41" fontId="1" fillId="0" borderId="0" xfId="0" applyNumberFormat="1" applyFont="1"/>
    <xf numFmtId="0" fontId="3" fillId="0" borderId="0" xfId="0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41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65" fontId="1" fillId="0" borderId="0" xfId="0" applyNumberFormat="1" applyFont="1"/>
    <xf numFmtId="165" fontId="2" fillId="0" borderId="0" xfId="0" applyNumberFormat="1" applyFont="1"/>
    <xf numFmtId="41" fontId="1" fillId="0" borderId="3" xfId="0" applyNumberFormat="1" applyFont="1" applyBorder="1"/>
    <xf numFmtId="165" fontId="1" fillId="0" borderId="4" xfId="0" applyNumberFormat="1" applyFont="1" applyBorder="1"/>
    <xf numFmtId="41" fontId="9" fillId="0" borderId="0" xfId="0" applyNumberFormat="1" applyFont="1"/>
    <xf numFmtId="166" fontId="2" fillId="0" borderId="0" xfId="0" applyNumberFormat="1" applyFont="1"/>
    <xf numFmtId="164" fontId="1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1" fillId="0" borderId="0" xfId="0" applyFont="1" applyAlignment="1">
      <alignment horizontal="center"/>
    </xf>
    <xf numFmtId="2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5" customWidth="1"/>
    <col min="2" max="2" width="12.75" customWidth="1"/>
    <col min="3" max="6" width="12.375" customWidth="1"/>
    <col min="7" max="7" width="12.875" customWidth="1"/>
    <col min="8" max="8" width="13.625" customWidth="1"/>
    <col min="9" max="11" width="11" customWidth="1"/>
    <col min="12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5" t="s">
        <v>5</v>
      </c>
      <c r="C4" s="2" t="s">
        <v>6</v>
      </c>
      <c r="D4" s="2" t="s">
        <v>9</v>
      </c>
      <c r="E4" s="2" t="s">
        <v>8</v>
      </c>
      <c r="F4" s="2" t="s">
        <v>6</v>
      </c>
      <c r="G4" s="7" t="s">
        <v>9</v>
      </c>
      <c r="H4" s="7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10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2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19</v>
      </c>
      <c r="B7" s="15">
        <f t="shared" ref="B7:H7" si="0">SUM(B8:B10)</f>
        <v>99200000</v>
      </c>
      <c r="C7" s="15">
        <f t="shared" si="0"/>
        <v>113553000</v>
      </c>
      <c r="D7" s="15">
        <f t="shared" si="0"/>
        <v>113166000</v>
      </c>
      <c r="E7" s="15">
        <f t="shared" si="0"/>
        <v>109399000</v>
      </c>
      <c r="F7" s="15">
        <f t="shared" si="0"/>
        <v>106619000</v>
      </c>
      <c r="G7" s="15">
        <f t="shared" si="0"/>
        <v>0</v>
      </c>
      <c r="H7" s="15">
        <f t="shared" si="0"/>
        <v>0</v>
      </c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23</v>
      </c>
      <c r="B8" s="2">
        <v>98199000</v>
      </c>
      <c r="C8" s="2">
        <v>112552000</v>
      </c>
      <c r="D8" s="2">
        <v>112165000</v>
      </c>
      <c r="E8" s="2">
        <v>108398000</v>
      </c>
      <c r="F8" s="2">
        <v>105618000</v>
      </c>
      <c r="G8" s="7"/>
      <c r="H8" s="7"/>
      <c r="I8" s="7"/>
      <c r="J8" s="7"/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25</v>
      </c>
      <c r="B9" s="2">
        <v>1001000</v>
      </c>
      <c r="C9" s="2">
        <v>1001000</v>
      </c>
      <c r="D9" s="2">
        <v>1001000</v>
      </c>
      <c r="E9" s="2">
        <v>1001000</v>
      </c>
      <c r="F9" s="2">
        <v>1001000</v>
      </c>
      <c r="G9" s="7"/>
      <c r="H9" s="7"/>
      <c r="I9" s="7"/>
      <c r="J9" s="7"/>
      <c r="K9" s="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28</v>
      </c>
      <c r="B10" s="2">
        <v>0</v>
      </c>
      <c r="C10" s="2"/>
      <c r="D10" s="2"/>
      <c r="E10" s="2"/>
      <c r="F10" s="2"/>
      <c r="G10" s="7"/>
      <c r="H10" s="7"/>
      <c r="I10" s="7"/>
      <c r="J10" s="7"/>
      <c r="K10" s="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7"/>
      <c r="H11" s="7"/>
      <c r="I11" s="7"/>
      <c r="J11" s="7"/>
      <c r="K11" s="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4" t="s">
        <v>35</v>
      </c>
      <c r="B12" s="15">
        <f t="shared" ref="B12:H12" si="1">SUM(B13:B18)</f>
        <v>464262000</v>
      </c>
      <c r="C12" s="15">
        <f t="shared" si="1"/>
        <v>464164000</v>
      </c>
      <c r="D12" s="15">
        <f t="shared" si="1"/>
        <v>447295000</v>
      </c>
      <c r="E12" s="15">
        <f t="shared" si="1"/>
        <v>463666000</v>
      </c>
      <c r="F12" s="15">
        <f t="shared" si="1"/>
        <v>487929000</v>
      </c>
      <c r="G12" s="15">
        <f t="shared" si="1"/>
        <v>0</v>
      </c>
      <c r="H12" s="15">
        <f t="shared" si="1"/>
        <v>0</v>
      </c>
      <c r="I12" s="7"/>
      <c r="J12" s="7"/>
      <c r="K12" s="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40</v>
      </c>
      <c r="B13" s="2">
        <v>110552000</v>
      </c>
      <c r="C13" s="2">
        <v>149340000</v>
      </c>
      <c r="D13" s="2">
        <v>187020000</v>
      </c>
      <c r="E13" s="2">
        <v>215971000</v>
      </c>
      <c r="F13" s="2">
        <v>275874000</v>
      </c>
      <c r="G13" s="7"/>
      <c r="H13" s="7"/>
      <c r="I13" s="7"/>
      <c r="J13" s="7"/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43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7"/>
      <c r="H14" s="7"/>
      <c r="I14" s="7"/>
      <c r="J14" s="7"/>
      <c r="K14" s="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45</v>
      </c>
      <c r="B15" s="2">
        <v>2006000</v>
      </c>
      <c r="C15" s="2">
        <v>2211000</v>
      </c>
      <c r="D15" s="2">
        <v>2376000</v>
      </c>
      <c r="E15" s="2">
        <v>2274000</v>
      </c>
      <c r="F15" s="2">
        <v>2423000</v>
      </c>
      <c r="G15" s="7"/>
      <c r="H15" s="7"/>
      <c r="I15" s="7"/>
      <c r="J15" s="7"/>
      <c r="K15" s="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47</v>
      </c>
      <c r="B16" s="2">
        <v>80069000</v>
      </c>
      <c r="C16" s="2">
        <v>87151000</v>
      </c>
      <c r="D16" s="2">
        <v>89191000</v>
      </c>
      <c r="E16" s="2">
        <v>89545000</v>
      </c>
      <c r="F16" s="2">
        <v>89857000</v>
      </c>
      <c r="G16" s="7"/>
      <c r="H16" s="7"/>
      <c r="I16" s="7"/>
      <c r="J16" s="7"/>
      <c r="K16" s="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48</v>
      </c>
      <c r="B17" s="2">
        <v>252926000</v>
      </c>
      <c r="C17" s="2">
        <v>220004000</v>
      </c>
      <c r="D17" s="2">
        <v>150194000</v>
      </c>
      <c r="E17" s="2">
        <v>152433000</v>
      </c>
      <c r="F17" s="2">
        <v>118522000</v>
      </c>
      <c r="G17" s="7"/>
      <c r="H17" s="7"/>
      <c r="I17" s="7"/>
      <c r="J17" s="7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51</v>
      </c>
      <c r="B18" s="2">
        <v>18709000</v>
      </c>
      <c r="C18" s="2">
        <v>5458000</v>
      </c>
      <c r="D18" s="2">
        <v>18514000</v>
      </c>
      <c r="E18" s="2">
        <v>3443000</v>
      </c>
      <c r="F18" s="2">
        <v>1253000</v>
      </c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15"/>
      <c r="C19" s="15"/>
      <c r="D19" s="15"/>
      <c r="E19" s="15"/>
      <c r="F19" s="15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5"/>
      <c r="B20" s="15">
        <f t="shared" ref="B20:H20" si="2">SUM(B7,B12)</f>
        <v>563462000</v>
      </c>
      <c r="C20" s="15">
        <f t="shared" si="2"/>
        <v>577717000</v>
      </c>
      <c r="D20" s="15">
        <f t="shared" si="2"/>
        <v>560461000</v>
      </c>
      <c r="E20" s="15">
        <f t="shared" si="2"/>
        <v>573065000</v>
      </c>
      <c r="F20" s="15">
        <f t="shared" si="2"/>
        <v>594548000</v>
      </c>
      <c r="G20" s="15">
        <f t="shared" si="2"/>
        <v>0</v>
      </c>
      <c r="H20" s="15">
        <f t="shared" si="2"/>
        <v>0</v>
      </c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7"/>
      <c r="H21" s="7"/>
      <c r="I21" s="7"/>
      <c r="J21" s="7"/>
      <c r="K21" s="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1" t="s">
        <v>61</v>
      </c>
      <c r="B22" s="2"/>
      <c r="C22" s="2"/>
      <c r="D22" s="2"/>
      <c r="E22" s="2"/>
      <c r="F22" s="2"/>
      <c r="G22" s="7"/>
      <c r="H22" s="7"/>
      <c r="I22" s="7"/>
      <c r="J22" s="7"/>
      <c r="K22" s="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2" t="s">
        <v>65</v>
      </c>
      <c r="B23" s="2"/>
      <c r="C23" s="2"/>
      <c r="D23" s="2"/>
      <c r="E23" s="2"/>
      <c r="F23" s="2"/>
      <c r="G23" s="7"/>
      <c r="H23" s="7"/>
      <c r="I23" s="7"/>
      <c r="J23" s="7"/>
      <c r="K23" s="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4" t="s">
        <v>69</v>
      </c>
      <c r="B24" s="15">
        <f t="shared" ref="B24:H24" si="3">SUM(B25:B26)</f>
        <v>147242000</v>
      </c>
      <c r="C24" s="15">
        <f t="shared" si="3"/>
        <v>147254000</v>
      </c>
      <c r="D24" s="15">
        <f t="shared" si="3"/>
        <v>147090000</v>
      </c>
      <c r="E24" s="15">
        <f t="shared" si="3"/>
        <v>146995000</v>
      </c>
      <c r="F24" s="15">
        <f t="shared" si="3"/>
        <v>146899000</v>
      </c>
      <c r="G24" s="15">
        <f t="shared" si="3"/>
        <v>0</v>
      </c>
      <c r="H24" s="15">
        <f t="shared" si="3"/>
        <v>0</v>
      </c>
      <c r="I24" s="7"/>
      <c r="J24" s="7"/>
      <c r="K24" s="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71</v>
      </c>
      <c r="B25" s="2">
        <v>139123000</v>
      </c>
      <c r="C25" s="2">
        <v>139123000</v>
      </c>
      <c r="D25" s="2">
        <v>139123000</v>
      </c>
      <c r="E25" s="2">
        <v>139123000</v>
      </c>
      <c r="F25" s="2">
        <v>139123000</v>
      </c>
      <c r="G25" s="7"/>
      <c r="H25" s="7"/>
      <c r="I25" s="7"/>
      <c r="J25" s="7"/>
      <c r="K25" s="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75</v>
      </c>
      <c r="B26" s="2">
        <v>8119000</v>
      </c>
      <c r="C26" s="2">
        <v>8131000</v>
      </c>
      <c r="D26" s="2">
        <v>7967000</v>
      </c>
      <c r="E26" s="2">
        <v>7872000</v>
      </c>
      <c r="F26" s="2">
        <v>7776000</v>
      </c>
      <c r="G26" s="7"/>
      <c r="H26" s="7"/>
      <c r="I26" s="7"/>
      <c r="J26" s="7"/>
      <c r="K26" s="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7"/>
      <c r="H27" s="7"/>
      <c r="I27" s="7"/>
      <c r="J27" s="7"/>
      <c r="K27" s="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4" t="s">
        <v>76</v>
      </c>
      <c r="B28" s="15">
        <f t="shared" ref="B28:H28" si="4">SUM(B29:B36)</f>
        <v>158238000</v>
      </c>
      <c r="C28" s="15">
        <f t="shared" si="4"/>
        <v>179884000</v>
      </c>
      <c r="D28" s="15">
        <f t="shared" si="4"/>
        <v>164947000</v>
      </c>
      <c r="E28" s="15">
        <f t="shared" si="4"/>
        <v>182250000</v>
      </c>
      <c r="F28" s="15">
        <f t="shared" si="4"/>
        <v>206253000</v>
      </c>
      <c r="G28" s="15">
        <f t="shared" si="4"/>
        <v>0</v>
      </c>
      <c r="H28" s="15">
        <f t="shared" si="4"/>
        <v>0</v>
      </c>
      <c r="I28" s="7"/>
      <c r="J28" s="7"/>
      <c r="K28" s="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80</v>
      </c>
      <c r="B29" s="2">
        <v>346000</v>
      </c>
      <c r="C29" s="2">
        <v>346000</v>
      </c>
      <c r="D29" s="2">
        <v>331000</v>
      </c>
      <c r="E29" s="2">
        <v>331000</v>
      </c>
      <c r="F29" s="2">
        <v>331000</v>
      </c>
      <c r="G29" s="7"/>
      <c r="H29" s="7"/>
      <c r="I29" s="7"/>
      <c r="J29" s="7"/>
      <c r="K29" s="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82</v>
      </c>
      <c r="B30" s="2">
        <v>1020000</v>
      </c>
      <c r="C30" s="2">
        <v>1020000</v>
      </c>
      <c r="D30" s="2">
        <v>1020000</v>
      </c>
      <c r="E30" s="2">
        <v>20000</v>
      </c>
      <c r="F30" s="2">
        <v>20000</v>
      </c>
      <c r="G30" s="7"/>
      <c r="H30" s="7"/>
      <c r="I30" s="7"/>
      <c r="J30" s="7"/>
      <c r="K30" s="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85</v>
      </c>
      <c r="B31" s="2">
        <v>93677000</v>
      </c>
      <c r="C31" s="2">
        <v>113493000</v>
      </c>
      <c r="D31" s="2">
        <v>99654000</v>
      </c>
      <c r="E31" s="2">
        <v>105477000</v>
      </c>
      <c r="F31" s="2">
        <v>111093000</v>
      </c>
      <c r="G31" s="7"/>
      <c r="H31" s="7"/>
      <c r="I31" s="7"/>
      <c r="J31" s="7"/>
      <c r="K31" s="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86</v>
      </c>
      <c r="B32" s="2">
        <v>1684000</v>
      </c>
      <c r="C32" s="2">
        <v>1684000</v>
      </c>
      <c r="D32" s="2">
        <v>1684000</v>
      </c>
      <c r="E32" s="2">
        <v>1684000</v>
      </c>
      <c r="F32" s="2">
        <v>1684000</v>
      </c>
      <c r="G32" s="7"/>
      <c r="H32" s="7"/>
      <c r="I32" s="7"/>
      <c r="J32" s="7"/>
      <c r="K32" s="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87</v>
      </c>
      <c r="B33" s="2">
        <v>30382000</v>
      </c>
      <c r="C33" s="2">
        <v>10946000</v>
      </c>
      <c r="D33" s="2">
        <v>9919000</v>
      </c>
      <c r="E33" s="2">
        <v>33770000</v>
      </c>
      <c r="F33" s="2">
        <v>19641000</v>
      </c>
      <c r="G33" s="7"/>
      <c r="H33" s="7"/>
      <c r="I33" s="7"/>
      <c r="J33" s="7"/>
      <c r="K33" s="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88</v>
      </c>
      <c r="B34" s="2">
        <v>10000000</v>
      </c>
      <c r="C34" s="2">
        <v>31140000</v>
      </c>
      <c r="D34" s="2">
        <v>32910000</v>
      </c>
      <c r="E34" s="2">
        <v>15361000</v>
      </c>
      <c r="F34" s="2">
        <v>34786000</v>
      </c>
      <c r="G34" s="7"/>
      <c r="H34" s="7"/>
      <c r="I34" s="7"/>
      <c r="J34" s="7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90</v>
      </c>
      <c r="B35" s="2">
        <v>18772000</v>
      </c>
      <c r="C35" s="2">
        <v>18772000</v>
      </c>
      <c r="D35" s="2">
        <v>18791000</v>
      </c>
      <c r="E35" s="2">
        <v>24969000</v>
      </c>
      <c r="F35" s="2">
        <v>38060000</v>
      </c>
      <c r="G35" s="7"/>
      <c r="H35" s="7"/>
      <c r="I35" s="7"/>
      <c r="J35" s="7"/>
      <c r="K35" s="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91</v>
      </c>
      <c r="B36" s="2">
        <v>2357000</v>
      </c>
      <c r="C36" s="2">
        <v>2483000</v>
      </c>
      <c r="D36" s="2">
        <v>638000</v>
      </c>
      <c r="E36" s="2">
        <v>638000</v>
      </c>
      <c r="F36" s="2">
        <v>638000</v>
      </c>
      <c r="G36" s="7"/>
      <c r="H36" s="7"/>
      <c r="I36" s="7"/>
      <c r="J36" s="7"/>
      <c r="K36" s="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5"/>
      <c r="B37" s="2"/>
      <c r="C37" s="2"/>
      <c r="D37" s="2"/>
      <c r="E37" s="2"/>
      <c r="F37" s="2"/>
      <c r="G37" s="7"/>
      <c r="H37" s="7"/>
      <c r="I37" s="7"/>
      <c r="J37" s="7"/>
      <c r="K37" s="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5"/>
      <c r="B38" s="15">
        <f t="shared" ref="B38:H38" si="5">SUM(B24,B28)</f>
        <v>305480000</v>
      </c>
      <c r="C38" s="15">
        <f t="shared" si="5"/>
        <v>327138000</v>
      </c>
      <c r="D38" s="15">
        <f t="shared" si="5"/>
        <v>312037000</v>
      </c>
      <c r="E38" s="15">
        <f t="shared" si="5"/>
        <v>329245000</v>
      </c>
      <c r="F38" s="15">
        <f t="shared" si="5"/>
        <v>353152000</v>
      </c>
      <c r="G38" s="15">
        <f t="shared" si="5"/>
        <v>0</v>
      </c>
      <c r="H38" s="15">
        <f t="shared" si="5"/>
        <v>0</v>
      </c>
      <c r="I38" s="7"/>
      <c r="J38" s="7"/>
      <c r="K38" s="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5"/>
      <c r="B39" s="2"/>
      <c r="C39" s="15"/>
      <c r="D39" s="15"/>
      <c r="E39" s="15"/>
      <c r="F39" s="15"/>
      <c r="G39" s="7"/>
      <c r="H39" s="7"/>
      <c r="I39" s="7"/>
      <c r="J39" s="7"/>
      <c r="K39" s="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4" t="s">
        <v>92</v>
      </c>
      <c r="B40" s="15">
        <f t="shared" ref="B40:H40" si="6">SUM(B41:B47)</f>
        <v>257982000</v>
      </c>
      <c r="C40" s="15">
        <f t="shared" si="6"/>
        <v>250579000</v>
      </c>
      <c r="D40" s="15">
        <f t="shared" si="6"/>
        <v>248424000</v>
      </c>
      <c r="E40" s="15">
        <f t="shared" si="6"/>
        <v>243820000</v>
      </c>
      <c r="F40" s="15">
        <f t="shared" si="6"/>
        <v>241396000</v>
      </c>
      <c r="G40" s="15">
        <f t="shared" si="6"/>
        <v>0</v>
      </c>
      <c r="H40" s="15">
        <f t="shared" si="6"/>
        <v>0</v>
      </c>
      <c r="I40" s="27"/>
      <c r="J40" s="7"/>
      <c r="K40" s="7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94</v>
      </c>
      <c r="B41" s="2">
        <v>184286000</v>
      </c>
      <c r="C41" s="2">
        <v>202715000</v>
      </c>
      <c r="D41" s="2">
        <v>202714000</v>
      </c>
      <c r="E41" s="2">
        <v>202714000</v>
      </c>
      <c r="F41" s="2">
        <v>222985000</v>
      </c>
      <c r="G41" s="7"/>
      <c r="H41" s="7"/>
      <c r="I41" s="7"/>
      <c r="J41" s="7"/>
      <c r="K41" s="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95</v>
      </c>
      <c r="B42" s="2">
        <v>21000</v>
      </c>
      <c r="C42" s="2">
        <v>21000</v>
      </c>
      <c r="D42" s="2">
        <v>21000</v>
      </c>
      <c r="E42" s="2">
        <v>21000</v>
      </c>
      <c r="F42" s="2">
        <v>21000</v>
      </c>
      <c r="G42" s="7"/>
      <c r="H42" s="7"/>
      <c r="I42" s="7"/>
      <c r="J42" s="7"/>
      <c r="K42" s="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96</v>
      </c>
      <c r="B43" s="2">
        <v>1395000</v>
      </c>
      <c r="C43" s="2">
        <v>1395000</v>
      </c>
      <c r="D43" s="2">
        <v>1395000</v>
      </c>
      <c r="E43" s="2">
        <v>1395000</v>
      </c>
      <c r="F43" s="2">
        <v>1395000</v>
      </c>
      <c r="G43" s="7"/>
      <c r="H43" s="7"/>
      <c r="I43" s="7"/>
      <c r="J43" s="7"/>
      <c r="K43" s="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97</v>
      </c>
      <c r="B44" s="2">
        <v>13729000</v>
      </c>
      <c r="C44" s="2">
        <v>13729000</v>
      </c>
      <c r="D44" s="2">
        <v>12770000</v>
      </c>
      <c r="E44" s="2">
        <v>12476000</v>
      </c>
      <c r="F44" s="2">
        <v>12181000</v>
      </c>
      <c r="G44" s="7"/>
      <c r="H44" s="7"/>
      <c r="I44" s="7"/>
      <c r="J44" s="7"/>
      <c r="K44" s="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98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7"/>
      <c r="H45" s="7"/>
      <c r="I45" s="7"/>
      <c r="J45" s="7"/>
      <c r="K45" s="7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99</v>
      </c>
      <c r="B46" s="2">
        <v>10747000</v>
      </c>
      <c r="C46" s="2">
        <v>10748000</v>
      </c>
      <c r="D46" s="2">
        <v>10747000</v>
      </c>
      <c r="E46" s="2">
        <v>10747000</v>
      </c>
      <c r="F46" s="2">
        <v>10748000</v>
      </c>
      <c r="G46" s="7"/>
      <c r="H46" s="7"/>
      <c r="I46" s="7"/>
      <c r="J46" s="7"/>
      <c r="K46" s="7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100</v>
      </c>
      <c r="B47" s="2">
        <v>47804000</v>
      </c>
      <c r="C47" s="2">
        <v>21971000</v>
      </c>
      <c r="D47" s="2">
        <v>20777000</v>
      </c>
      <c r="E47" s="2">
        <v>16467000</v>
      </c>
      <c r="F47" s="2">
        <v>-5934000</v>
      </c>
      <c r="G47" s="7"/>
      <c r="H47" s="7"/>
      <c r="I47" s="7"/>
      <c r="J47" s="7"/>
      <c r="K47" s="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7"/>
      <c r="H48" s="7"/>
      <c r="I48" s="7"/>
      <c r="J48" s="7"/>
      <c r="K48" s="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5"/>
      <c r="B49" s="15">
        <f t="shared" ref="B49:H49" si="7">SUM(B38,B40)</f>
        <v>563462000</v>
      </c>
      <c r="C49" s="15">
        <f t="shared" si="7"/>
        <v>577717000</v>
      </c>
      <c r="D49" s="15">
        <f t="shared" si="7"/>
        <v>560461000</v>
      </c>
      <c r="E49" s="15">
        <f t="shared" si="7"/>
        <v>573065000</v>
      </c>
      <c r="F49" s="15">
        <f t="shared" si="7"/>
        <v>594548000</v>
      </c>
      <c r="G49" s="15">
        <f t="shared" si="7"/>
        <v>0</v>
      </c>
      <c r="H49" s="15">
        <f t="shared" si="7"/>
        <v>0</v>
      </c>
      <c r="I49" s="7"/>
      <c r="J49" s="7"/>
      <c r="K49" s="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7"/>
      <c r="H50" s="7"/>
      <c r="I50" s="7"/>
      <c r="J50" s="7"/>
      <c r="K50" s="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 t="s">
        <v>101</v>
      </c>
      <c r="B51" s="23">
        <f t="shared" ref="B51:H51" si="8">B40/(B41/10)</f>
        <v>13.999001551935578</v>
      </c>
      <c r="C51" s="23">
        <f t="shared" si="8"/>
        <v>12.361147423722961</v>
      </c>
      <c r="D51" s="23">
        <f t="shared" si="8"/>
        <v>12.25490099351796</v>
      </c>
      <c r="E51" s="23">
        <f t="shared" si="8"/>
        <v>12.027782984894975</v>
      </c>
      <c r="F51" s="23">
        <f t="shared" si="8"/>
        <v>10.82566091889589</v>
      </c>
      <c r="G51" s="23" t="e">
        <f t="shared" si="8"/>
        <v>#DIV/0!</v>
      </c>
      <c r="H51" s="23" t="e">
        <f t="shared" si="8"/>
        <v>#DIV/0!</v>
      </c>
      <c r="I51" s="7"/>
      <c r="J51" s="7"/>
      <c r="K51" s="7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11" t="s">
        <v>102</v>
      </c>
      <c r="B52" s="28">
        <f t="shared" ref="B52:H52" si="9">B41/10</f>
        <v>18428600</v>
      </c>
      <c r="C52" s="28">
        <f t="shared" si="9"/>
        <v>20271500</v>
      </c>
      <c r="D52" s="28">
        <f t="shared" si="9"/>
        <v>20271400</v>
      </c>
      <c r="E52" s="28">
        <f t="shared" si="9"/>
        <v>20271400</v>
      </c>
      <c r="F52" s="28">
        <f t="shared" si="9"/>
        <v>22298500</v>
      </c>
      <c r="G52" s="28">
        <f t="shared" si="9"/>
        <v>0</v>
      </c>
      <c r="H52" s="28">
        <f t="shared" si="9"/>
        <v>0</v>
      </c>
      <c r="I52" s="7"/>
      <c r="J52" s="7"/>
      <c r="K52" s="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7"/>
      <c r="H53" s="7"/>
      <c r="I53" s="7"/>
      <c r="J53" s="7"/>
      <c r="K53" s="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7"/>
      <c r="H54" s="7"/>
      <c r="I54" s="7"/>
      <c r="J54" s="7"/>
      <c r="K54" s="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7"/>
      <c r="H55" s="7"/>
      <c r="I55" s="7"/>
      <c r="J55" s="7"/>
      <c r="K55" s="7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7"/>
      <c r="H56" s="7"/>
      <c r="I56" s="7"/>
      <c r="J56" s="7"/>
      <c r="K56" s="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7"/>
      <c r="H57" s="7"/>
      <c r="I57" s="7"/>
      <c r="J57" s="7"/>
      <c r="K57" s="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7"/>
      <c r="H58" s="7"/>
      <c r="I58" s="7"/>
      <c r="J58" s="7"/>
      <c r="K58" s="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7"/>
      <c r="H59" s="7"/>
      <c r="I59" s="7"/>
      <c r="J59" s="7"/>
      <c r="K59" s="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7"/>
      <c r="H60" s="7"/>
      <c r="I60" s="7"/>
      <c r="J60" s="7"/>
      <c r="K60" s="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7"/>
      <c r="H61" s="7"/>
      <c r="I61" s="7"/>
      <c r="J61" s="7"/>
      <c r="K61" s="7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7"/>
      <c r="H62" s="7"/>
      <c r="I62" s="7"/>
      <c r="J62" s="7"/>
      <c r="K62" s="7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7"/>
      <c r="H63" s="7"/>
      <c r="I63" s="7"/>
      <c r="J63" s="7"/>
      <c r="K63" s="7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7"/>
      <c r="H64" s="7"/>
      <c r="I64" s="7"/>
      <c r="J64" s="7"/>
      <c r="K64" s="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7"/>
      <c r="H65" s="7"/>
      <c r="I65" s="7"/>
      <c r="J65" s="7"/>
      <c r="K65" s="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7"/>
      <c r="H66" s="7"/>
      <c r="I66" s="7"/>
      <c r="J66" s="7"/>
      <c r="K66" s="7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7"/>
      <c r="H67" s="7"/>
      <c r="I67" s="7"/>
      <c r="J67" s="7"/>
      <c r="K67" s="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5" customWidth="1"/>
    <col min="2" max="3" width="12.875" customWidth="1"/>
    <col min="4" max="4" width="13.75" customWidth="1"/>
    <col min="5" max="5" width="13.625" customWidth="1"/>
    <col min="6" max="6" width="12.875" customWidth="1"/>
    <col min="7" max="8" width="10.12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2" t="s">
        <v>6</v>
      </c>
      <c r="D4" s="2" t="s">
        <v>9</v>
      </c>
      <c r="E4" s="2" t="s">
        <v>8</v>
      </c>
      <c r="F4" s="2" t="s">
        <v>10</v>
      </c>
      <c r="G4" s="7" t="s">
        <v>9</v>
      </c>
      <c r="H4" s="7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10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1" t="s">
        <v>12</v>
      </c>
      <c r="B6" s="2">
        <v>119594000</v>
      </c>
      <c r="C6" s="2">
        <v>176086000</v>
      </c>
      <c r="D6" s="2">
        <v>48871000</v>
      </c>
      <c r="E6" s="2">
        <v>81409000</v>
      </c>
      <c r="F6" s="2">
        <v>88029000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15</v>
      </c>
      <c r="B7" s="2">
        <v>107171000</v>
      </c>
      <c r="C7" s="2">
        <v>160843000</v>
      </c>
      <c r="D7" s="2">
        <v>48143000</v>
      </c>
      <c r="E7" s="2">
        <v>80257000</v>
      </c>
      <c r="F7" s="2">
        <v>86482000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20</v>
      </c>
      <c r="B8" s="15">
        <f t="shared" ref="B8:H8" si="0">B6-B7</f>
        <v>12423000</v>
      </c>
      <c r="C8" s="15">
        <f t="shared" si="0"/>
        <v>15243000</v>
      </c>
      <c r="D8" s="15">
        <f t="shared" si="0"/>
        <v>728000</v>
      </c>
      <c r="E8" s="15">
        <f t="shared" si="0"/>
        <v>1152000</v>
      </c>
      <c r="F8" s="15">
        <f t="shared" si="0"/>
        <v>1547000</v>
      </c>
      <c r="G8" s="15">
        <f t="shared" si="0"/>
        <v>0</v>
      </c>
      <c r="H8" s="15">
        <f t="shared" si="0"/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2"/>
      <c r="T8" s="2"/>
      <c r="U8" s="2"/>
      <c r="V8" s="2"/>
      <c r="W8" s="2"/>
      <c r="X8" s="2"/>
      <c r="Y8" s="2"/>
      <c r="Z8" s="2"/>
    </row>
    <row r="9" spans="1:26" x14ac:dyDescent="0.25">
      <c r="A9" s="15"/>
      <c r="B9" s="15"/>
      <c r="C9" s="15"/>
      <c r="D9" s="15"/>
      <c r="E9" s="15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24</v>
      </c>
      <c r="B10" s="15">
        <f t="shared" ref="B10:H10" si="1">SUM(B11:B15)</f>
        <v>9837000</v>
      </c>
      <c r="C10" s="15">
        <f t="shared" si="1"/>
        <v>14960000</v>
      </c>
      <c r="D10" s="15">
        <f t="shared" si="1"/>
        <v>4739000</v>
      </c>
      <c r="E10" s="15">
        <f t="shared" si="1"/>
        <v>12259000</v>
      </c>
      <c r="F10" s="15">
        <f t="shared" si="1"/>
        <v>17973000</v>
      </c>
      <c r="G10" s="15">
        <f t="shared" si="1"/>
        <v>0</v>
      </c>
      <c r="H10" s="15">
        <f t="shared" si="1"/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2"/>
      <c r="T10" s="2"/>
      <c r="U10" s="2"/>
      <c r="V10" s="2"/>
      <c r="W10" s="2"/>
      <c r="X10" s="2"/>
      <c r="Y10" s="2"/>
      <c r="Z10" s="2"/>
    </row>
    <row r="11" spans="1:26" ht="30" x14ac:dyDescent="0.25">
      <c r="A11" s="18" t="s">
        <v>27</v>
      </c>
      <c r="B11" s="2">
        <v>9710000</v>
      </c>
      <c r="C11" s="2">
        <v>14750000</v>
      </c>
      <c r="D11" s="2">
        <v>4677000</v>
      </c>
      <c r="E11" s="2">
        <v>12036000</v>
      </c>
      <c r="F11" s="2">
        <v>17437000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31</v>
      </c>
      <c r="B12" s="2">
        <v>127000</v>
      </c>
      <c r="C12" s="2">
        <v>210000</v>
      </c>
      <c r="D12" s="2">
        <v>62000</v>
      </c>
      <c r="E12" s="2">
        <v>223000</v>
      </c>
      <c r="F12" s="2">
        <v>536000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 t="s">
        <v>42</v>
      </c>
      <c r="B17" s="15">
        <f t="shared" ref="B17:H17" si="2">B8-B10</f>
        <v>2586000</v>
      </c>
      <c r="C17" s="15">
        <f t="shared" si="2"/>
        <v>283000</v>
      </c>
      <c r="D17" s="15">
        <f t="shared" si="2"/>
        <v>-4011000</v>
      </c>
      <c r="E17" s="15">
        <f t="shared" si="2"/>
        <v>-11107000</v>
      </c>
      <c r="F17" s="15">
        <f t="shared" si="2"/>
        <v>-16426000</v>
      </c>
      <c r="G17" s="15">
        <f t="shared" si="2"/>
        <v>0</v>
      </c>
      <c r="H17" s="15">
        <f t="shared" si="2"/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9" t="s">
        <v>46</v>
      </c>
      <c r="B18" s="15">
        <f t="shared" ref="B18:H18" si="3">SUM(B19)</f>
        <v>0</v>
      </c>
      <c r="C18" s="15">
        <f t="shared" si="3"/>
        <v>0</v>
      </c>
      <c r="D18" s="15">
        <f t="shared" si="3"/>
        <v>87000</v>
      </c>
      <c r="E18" s="15">
        <f t="shared" si="3"/>
        <v>96000</v>
      </c>
      <c r="F18" s="15">
        <f t="shared" si="3"/>
        <v>418000</v>
      </c>
      <c r="G18" s="15">
        <f t="shared" si="3"/>
        <v>0</v>
      </c>
      <c r="H18" s="15">
        <f t="shared" si="3"/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0" t="s">
        <v>50</v>
      </c>
      <c r="B19" s="15">
        <v>0</v>
      </c>
      <c r="C19" s="15">
        <v>0</v>
      </c>
      <c r="D19" s="15">
        <v>87000</v>
      </c>
      <c r="E19" s="15">
        <v>96000</v>
      </c>
      <c r="F19" s="15">
        <v>418000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54</v>
      </c>
      <c r="B20" s="2">
        <v>207000</v>
      </c>
      <c r="C20" s="2">
        <v>207000</v>
      </c>
      <c r="D20" s="2">
        <v>0</v>
      </c>
      <c r="E20" s="2">
        <v>442000</v>
      </c>
      <c r="F20" s="2">
        <v>442000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56</v>
      </c>
      <c r="B21" s="2">
        <v>0</v>
      </c>
      <c r="C21" s="2">
        <v>9790000</v>
      </c>
      <c r="D21" s="2">
        <v>0</v>
      </c>
      <c r="E21" s="2">
        <v>4685000</v>
      </c>
      <c r="F21" s="2">
        <v>7572000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58</v>
      </c>
      <c r="B22" s="2">
        <v>6427000</v>
      </c>
      <c r="C22" s="2">
        <v>1250000</v>
      </c>
      <c r="D22" s="2">
        <v>2088000</v>
      </c>
      <c r="E22" s="2">
        <v>0</v>
      </c>
      <c r="F22" s="2">
        <v>1250000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60</v>
      </c>
      <c r="B25" s="2">
        <v>0</v>
      </c>
      <c r="C25" s="2">
        <v>334000</v>
      </c>
      <c r="D25" s="2">
        <v>0</v>
      </c>
      <c r="E25" s="2">
        <v>0</v>
      </c>
      <c r="F25" s="2"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63</v>
      </c>
      <c r="B26" s="2">
        <v>0</v>
      </c>
      <c r="C26" s="2">
        <v>0</v>
      </c>
      <c r="D26" s="2">
        <v>0</v>
      </c>
      <c r="E26" s="2">
        <v>225000</v>
      </c>
      <c r="F26" s="2">
        <v>225000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8" t="s">
        <v>64</v>
      </c>
      <c r="B27" s="2"/>
      <c r="C27" s="2">
        <v>0</v>
      </c>
      <c r="D27" s="2"/>
      <c r="E27" s="2"/>
      <c r="F27" s="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1" t="s">
        <v>67</v>
      </c>
      <c r="B29" s="15">
        <f t="shared" ref="B29:H29" si="4">B17-B19+SUM(B20:B27)</f>
        <v>9220000</v>
      </c>
      <c r="C29" s="15">
        <f t="shared" si="4"/>
        <v>11864000</v>
      </c>
      <c r="D29" s="15">
        <f t="shared" si="4"/>
        <v>-2010000</v>
      </c>
      <c r="E29" s="15">
        <f t="shared" si="4"/>
        <v>-5851000</v>
      </c>
      <c r="F29" s="15">
        <f t="shared" si="4"/>
        <v>-7355000</v>
      </c>
      <c r="G29" s="15">
        <f t="shared" si="4"/>
        <v>0</v>
      </c>
      <c r="H29" s="15">
        <f t="shared" si="4"/>
        <v>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70</v>
      </c>
      <c r="B30" s="2">
        <v>439000</v>
      </c>
      <c r="C30" s="2">
        <v>565000</v>
      </c>
      <c r="D30" s="2">
        <v>0</v>
      </c>
      <c r="E30" s="2">
        <v>0</v>
      </c>
      <c r="F30" s="2">
        <v>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72</v>
      </c>
      <c r="B31" s="2"/>
      <c r="C31" s="2">
        <v>0</v>
      </c>
      <c r="D31" s="2">
        <v>0</v>
      </c>
      <c r="E31" s="2">
        <v>0</v>
      </c>
      <c r="F31" s="2">
        <v>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 t="s">
        <v>73</v>
      </c>
      <c r="B32" s="15">
        <f t="shared" ref="B32:H32" si="5">B29-B30-B31</f>
        <v>8781000</v>
      </c>
      <c r="C32" s="15">
        <f t="shared" si="5"/>
        <v>11299000</v>
      </c>
      <c r="D32" s="15">
        <f t="shared" si="5"/>
        <v>-2010000</v>
      </c>
      <c r="E32" s="15">
        <f t="shared" si="5"/>
        <v>-5851000</v>
      </c>
      <c r="F32" s="15">
        <f t="shared" si="5"/>
        <v>-7355000</v>
      </c>
      <c r="G32" s="15">
        <f t="shared" si="5"/>
        <v>0</v>
      </c>
      <c r="H32" s="15">
        <f t="shared" si="5"/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4" t="s">
        <v>77</v>
      </c>
      <c r="B34" s="15">
        <f t="shared" ref="B34:H34" si="6">SUM(B35:B37)</f>
        <v>-1272000</v>
      </c>
      <c r="C34" s="15">
        <f t="shared" si="6"/>
        <v>-2041000</v>
      </c>
      <c r="D34" s="15">
        <f t="shared" si="6"/>
        <v>-556000</v>
      </c>
      <c r="E34" s="15">
        <f t="shared" si="6"/>
        <v>-1319000</v>
      </c>
      <c r="F34" s="15">
        <f t="shared" si="6"/>
        <v>-2240000</v>
      </c>
      <c r="G34" s="15">
        <f t="shared" si="6"/>
        <v>0</v>
      </c>
      <c r="H34" s="15">
        <f t="shared" si="6"/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79</v>
      </c>
      <c r="B35" s="2">
        <v>808000</v>
      </c>
      <c r="C35" s="2">
        <v>797000</v>
      </c>
      <c r="D35" s="2">
        <v>10000</v>
      </c>
      <c r="E35" s="2">
        <v>107000</v>
      </c>
      <c r="F35" s="2">
        <v>202000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81</v>
      </c>
      <c r="B36" s="2">
        <v>-2080000</v>
      </c>
      <c r="C36" s="2">
        <v>-2838000</v>
      </c>
      <c r="D36" s="2">
        <v>-566000</v>
      </c>
      <c r="E36" s="2">
        <v>-1426000</v>
      </c>
      <c r="F36" s="2">
        <v>-2442000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83</v>
      </c>
      <c r="B37" s="2"/>
      <c r="C37" s="2"/>
      <c r="D37" s="2"/>
      <c r="E37" s="2"/>
      <c r="F37" s="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 t="s">
        <v>84</v>
      </c>
      <c r="B38" s="25">
        <f t="shared" ref="B38:H38" si="7">B32+B34</f>
        <v>7509000</v>
      </c>
      <c r="C38" s="25">
        <f t="shared" si="7"/>
        <v>9258000</v>
      </c>
      <c r="D38" s="25">
        <f t="shared" si="7"/>
        <v>-2566000</v>
      </c>
      <c r="E38" s="25">
        <f t="shared" si="7"/>
        <v>-7170000</v>
      </c>
      <c r="F38" s="25">
        <f t="shared" si="7"/>
        <v>-9595000</v>
      </c>
      <c r="G38" s="25">
        <f t="shared" si="7"/>
        <v>0</v>
      </c>
      <c r="H38" s="25">
        <f t="shared" si="7"/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"/>
      <c r="B39" s="15"/>
      <c r="C39" s="15"/>
      <c r="D39" s="15"/>
      <c r="E39" s="15"/>
      <c r="F39" s="1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 t="s">
        <v>89</v>
      </c>
      <c r="B40" s="26">
        <f>B38/('1'!B41/10)</f>
        <v>0.40746448455118672</v>
      </c>
      <c r="C40" s="26">
        <f>C38/('1'!C41/10)</f>
        <v>0.45670029351552671</v>
      </c>
      <c r="D40" s="26">
        <f>D38/('1'!D41/10)</f>
        <v>-0.12658227848101267</v>
      </c>
      <c r="E40" s="26">
        <f>E38/('1'!E41/10)</f>
        <v>-0.35370028710399876</v>
      </c>
      <c r="F40" s="26">
        <f>F38/('1'!F41/10)</f>
        <v>-0.43029800210776509</v>
      </c>
      <c r="G40" s="26" t="e">
        <f>G38/('1'!G41/10)</f>
        <v>#DIV/0!</v>
      </c>
      <c r="H40" s="26" t="e">
        <f>H38/('1'!H41/10)</f>
        <v>#DIV/0!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9" t="s">
        <v>93</v>
      </c>
      <c r="B41" s="2"/>
      <c r="C41" s="2"/>
      <c r="D41" s="2"/>
      <c r="E41" s="2"/>
      <c r="F41" s="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8" sqref="L18"/>
    </sheetView>
  </sheetViews>
  <sheetFormatPr defaultColWidth="12.625" defaultRowHeight="15" customHeight="1" x14ac:dyDescent="0.2"/>
  <cols>
    <col min="1" max="1" width="33.5" customWidth="1"/>
    <col min="2" max="6" width="12.875" customWidth="1"/>
    <col min="7" max="8" width="13.37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3" t="s">
        <v>5</v>
      </c>
      <c r="C4" s="3" t="s">
        <v>6</v>
      </c>
      <c r="D4" s="3" t="s">
        <v>7</v>
      </c>
      <c r="E4" s="4" t="s">
        <v>8</v>
      </c>
      <c r="F4" s="4" t="s">
        <v>6</v>
      </c>
      <c r="G4" s="4" t="s">
        <v>9</v>
      </c>
      <c r="H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1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13</v>
      </c>
      <c r="B7" s="2">
        <v>120839000</v>
      </c>
      <c r="C7" s="2">
        <v>178142000</v>
      </c>
      <c r="D7" s="2">
        <v>49109000</v>
      </c>
      <c r="E7" s="2">
        <v>82175000</v>
      </c>
      <c r="F7" s="2">
        <v>88842000</v>
      </c>
      <c r="G7" s="7"/>
      <c r="H7" s="7"/>
      <c r="I7" s="7"/>
      <c r="J7" s="7"/>
      <c r="K7" s="7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2">
        <v>-157775000</v>
      </c>
      <c r="C8" s="2">
        <v>-233841000</v>
      </c>
      <c r="D8" s="2">
        <v>-94520000</v>
      </c>
      <c r="E8" s="2">
        <v>-148973000</v>
      </c>
      <c r="F8" s="2">
        <v>-206907000</v>
      </c>
      <c r="G8" s="7"/>
      <c r="H8" s="7"/>
      <c r="I8" s="7"/>
      <c r="J8" s="7"/>
      <c r="K8" s="7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>
        <v>-691000</v>
      </c>
      <c r="C9" s="2">
        <v>-5032000</v>
      </c>
      <c r="D9" s="2">
        <v>-209000</v>
      </c>
      <c r="E9" s="2">
        <v>-528000</v>
      </c>
      <c r="F9" s="2">
        <v>-1082000</v>
      </c>
      <c r="G9" s="7"/>
      <c r="H9" s="7"/>
      <c r="I9" s="7"/>
      <c r="J9" s="7"/>
      <c r="K9" s="7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2">
        <v>0</v>
      </c>
      <c r="C10" s="2">
        <v>-3807000</v>
      </c>
      <c r="D10" s="2">
        <v>0</v>
      </c>
      <c r="E10" s="2">
        <v>0</v>
      </c>
      <c r="F10" s="2">
        <v>0</v>
      </c>
      <c r="G10" s="7"/>
      <c r="H10" s="7"/>
      <c r="I10" s="7"/>
      <c r="J10" s="7"/>
      <c r="K10" s="7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7"/>
      <c r="H11" s="7"/>
      <c r="I11" s="7"/>
      <c r="J11" s="7"/>
      <c r="K11" s="7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22</v>
      </c>
      <c r="B12" s="2"/>
      <c r="C12" s="2"/>
      <c r="D12" s="2">
        <v>0</v>
      </c>
      <c r="E12" s="2">
        <v>0</v>
      </c>
      <c r="F12" s="2">
        <v>0</v>
      </c>
      <c r="G12" s="7"/>
      <c r="H12" s="7"/>
      <c r="I12" s="7"/>
      <c r="J12" s="7"/>
      <c r="K12" s="7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16"/>
      <c r="B13" s="17">
        <f t="shared" ref="B13:H13" si="0">SUM(B7:B12)</f>
        <v>-37627000</v>
      </c>
      <c r="C13" s="17">
        <f t="shared" si="0"/>
        <v>-64538000</v>
      </c>
      <c r="D13" s="17">
        <f t="shared" si="0"/>
        <v>-45620000</v>
      </c>
      <c r="E13" s="17">
        <f t="shared" si="0"/>
        <v>-67326000</v>
      </c>
      <c r="F13" s="17">
        <f t="shared" si="0"/>
        <v>-119147000</v>
      </c>
      <c r="G13" s="17">
        <f t="shared" si="0"/>
        <v>0</v>
      </c>
      <c r="H13" s="17">
        <f t="shared" si="0"/>
        <v>0</v>
      </c>
      <c r="I13" s="7"/>
      <c r="J13" s="7"/>
      <c r="K13" s="7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16"/>
      <c r="B14" s="2"/>
      <c r="C14" s="2"/>
      <c r="D14" s="2"/>
      <c r="E14" s="2"/>
      <c r="F14" s="2"/>
      <c r="G14" s="7"/>
      <c r="H14" s="7"/>
      <c r="I14" s="7"/>
      <c r="J14" s="7"/>
      <c r="K14" s="7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1" t="s">
        <v>26</v>
      </c>
      <c r="B15" s="2"/>
      <c r="C15" s="2"/>
      <c r="D15" s="2"/>
      <c r="E15" s="2"/>
      <c r="F15" s="2"/>
      <c r="G15" s="7"/>
      <c r="H15" s="7"/>
      <c r="I15" s="7"/>
      <c r="J15" s="7"/>
      <c r="K15" s="7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29</v>
      </c>
      <c r="B16" s="2">
        <v>6634000</v>
      </c>
      <c r="C16" s="2">
        <v>9997000</v>
      </c>
      <c r="D16" s="2">
        <v>2087000</v>
      </c>
      <c r="E16" s="2">
        <v>5127000</v>
      </c>
      <c r="F16" s="2">
        <v>8013000</v>
      </c>
      <c r="G16" s="7"/>
      <c r="H16" s="7"/>
      <c r="I16" s="7"/>
      <c r="J16" s="7"/>
      <c r="K16" s="7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30</v>
      </c>
      <c r="B17" s="2">
        <v>-1265000</v>
      </c>
      <c r="C17" s="2">
        <v>-19863000</v>
      </c>
      <c r="D17" s="2">
        <v>-219000</v>
      </c>
      <c r="E17" s="2">
        <v>-626000</v>
      </c>
      <c r="F17" s="2">
        <v>-2060000</v>
      </c>
      <c r="G17" s="7"/>
      <c r="H17" s="7"/>
      <c r="I17" s="7"/>
      <c r="J17" s="7"/>
      <c r="K17" s="7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8" t="s">
        <v>32</v>
      </c>
      <c r="B18" s="2">
        <v>-11000000</v>
      </c>
      <c r="C18" s="2">
        <v>-11000000</v>
      </c>
      <c r="D18" s="2">
        <v>-25378000</v>
      </c>
      <c r="E18" s="2">
        <v>-27573000</v>
      </c>
      <c r="F18" s="2">
        <v>-29114000</v>
      </c>
      <c r="G18" s="7"/>
      <c r="H18" s="7"/>
      <c r="I18" s="7"/>
      <c r="J18" s="7"/>
      <c r="K18" s="7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8" t="s">
        <v>34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7"/>
      <c r="H19" s="7"/>
      <c r="I19" s="7"/>
      <c r="J19" s="7"/>
      <c r="K19" s="7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8" t="s">
        <v>36</v>
      </c>
      <c r="B20" s="2">
        <v>13442000</v>
      </c>
      <c r="C20" s="2">
        <v>48919000</v>
      </c>
      <c r="D20" s="2">
        <v>0</v>
      </c>
      <c r="E20" s="2">
        <v>98620000</v>
      </c>
      <c r="F20" s="2">
        <v>0</v>
      </c>
      <c r="G20" s="7"/>
      <c r="H20" s="7"/>
      <c r="I20" s="7"/>
      <c r="J20" s="7"/>
      <c r="K20" s="7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8" t="s">
        <v>39</v>
      </c>
      <c r="B21" s="2">
        <v>0</v>
      </c>
      <c r="C21" s="2">
        <v>0</v>
      </c>
      <c r="D21" s="2">
        <v>98619000</v>
      </c>
      <c r="E21" s="2">
        <v>0</v>
      </c>
      <c r="F21" s="2">
        <v>134072000</v>
      </c>
      <c r="G21" s="7"/>
      <c r="H21" s="7"/>
      <c r="I21" s="7"/>
      <c r="J21" s="7"/>
      <c r="K21" s="7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8" t="s">
        <v>41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7"/>
      <c r="H22" s="7"/>
      <c r="I22" s="7"/>
      <c r="J22" s="7"/>
      <c r="K22" s="7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 t="s">
        <v>44</v>
      </c>
      <c r="B23" s="2">
        <v>0</v>
      </c>
      <c r="C23" s="2">
        <v>1250000</v>
      </c>
      <c r="D23" s="2">
        <v>0</v>
      </c>
      <c r="E23" s="2">
        <v>0</v>
      </c>
      <c r="F23" s="2">
        <v>1250000</v>
      </c>
      <c r="G23" s="7"/>
      <c r="H23" s="7"/>
      <c r="I23" s="7"/>
      <c r="J23" s="7"/>
      <c r="K23" s="7"/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/>
      <c r="B24" s="17">
        <f t="shared" ref="B24:H24" si="1">SUM(B16:B23)</f>
        <v>7811000</v>
      </c>
      <c r="C24" s="17">
        <f t="shared" si="1"/>
        <v>29303000</v>
      </c>
      <c r="D24" s="17">
        <f t="shared" si="1"/>
        <v>75109000</v>
      </c>
      <c r="E24" s="17">
        <f t="shared" si="1"/>
        <v>75548000</v>
      </c>
      <c r="F24" s="17">
        <f t="shared" si="1"/>
        <v>112161000</v>
      </c>
      <c r="G24" s="17">
        <f t="shared" si="1"/>
        <v>0</v>
      </c>
      <c r="H24" s="17">
        <f t="shared" si="1"/>
        <v>0</v>
      </c>
      <c r="I24" s="7"/>
      <c r="J24" s="7"/>
      <c r="K24" s="7"/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B25" s="2"/>
      <c r="C25" s="2"/>
      <c r="D25" s="2"/>
      <c r="E25" s="2"/>
      <c r="F25" s="2"/>
      <c r="G25" s="7"/>
      <c r="H25" s="7"/>
      <c r="I25" s="7"/>
      <c r="J25" s="7"/>
      <c r="K25" s="7"/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1" t="s">
        <v>49</v>
      </c>
      <c r="B26" s="2"/>
      <c r="C26" s="2"/>
      <c r="D26" s="2"/>
      <c r="E26" s="2"/>
      <c r="F26" s="2"/>
      <c r="G26" s="7"/>
      <c r="H26" s="7"/>
      <c r="I26" s="7"/>
      <c r="J26" s="7"/>
      <c r="K26" s="7"/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7"/>
      <c r="H27" s="7"/>
      <c r="I27" s="7"/>
      <c r="J27" s="7"/>
      <c r="K27" s="7"/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53</v>
      </c>
      <c r="B28" s="2">
        <v>0</v>
      </c>
      <c r="C28" s="2">
        <v>0</v>
      </c>
      <c r="D28" s="2">
        <v>0</v>
      </c>
      <c r="E28" s="2">
        <v>23172000</v>
      </c>
      <c r="F28" s="2">
        <v>56643000</v>
      </c>
      <c r="G28" s="7"/>
      <c r="H28" s="7"/>
      <c r="I28" s="7"/>
      <c r="J28" s="7"/>
      <c r="K28" s="7"/>
      <c r="L28" s="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55</v>
      </c>
      <c r="B29" s="2">
        <v>0</v>
      </c>
      <c r="C29" s="2">
        <v>0</v>
      </c>
      <c r="D29" s="2">
        <v>-12152000</v>
      </c>
      <c r="E29" s="2">
        <v>-29128000</v>
      </c>
      <c r="F29" s="2">
        <v>-49508000</v>
      </c>
      <c r="G29" s="7"/>
      <c r="H29" s="7"/>
      <c r="I29" s="7"/>
      <c r="J29" s="7"/>
      <c r="K29" s="7"/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57</v>
      </c>
      <c r="B30" s="2">
        <v>338000</v>
      </c>
      <c r="C30" s="2">
        <v>8170000</v>
      </c>
      <c r="D30" s="2">
        <v>-37000</v>
      </c>
      <c r="E30" s="2">
        <v>37000</v>
      </c>
      <c r="F30" s="2">
        <v>-110000</v>
      </c>
      <c r="G30" s="7"/>
      <c r="H30" s="7"/>
      <c r="I30" s="7"/>
      <c r="J30" s="7"/>
      <c r="K30" s="7"/>
      <c r="L30" s="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/>
      <c r="B31" s="17">
        <f t="shared" ref="B31:H31" si="2">SUM(B27:B30)</f>
        <v>338000</v>
      </c>
      <c r="C31" s="17">
        <f t="shared" si="2"/>
        <v>8170000</v>
      </c>
      <c r="D31" s="17">
        <f t="shared" si="2"/>
        <v>-12189000</v>
      </c>
      <c r="E31" s="17">
        <f t="shared" si="2"/>
        <v>-5919000</v>
      </c>
      <c r="F31" s="17">
        <f t="shared" si="2"/>
        <v>7025000</v>
      </c>
      <c r="G31" s="17">
        <f t="shared" si="2"/>
        <v>0</v>
      </c>
      <c r="H31" s="17">
        <f t="shared" si="2"/>
        <v>0</v>
      </c>
      <c r="I31" s="7"/>
      <c r="J31" s="7"/>
      <c r="K31" s="7"/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B32" s="2"/>
      <c r="C32" s="2"/>
      <c r="D32" s="2"/>
      <c r="E32" s="2"/>
      <c r="F32" s="2"/>
      <c r="G32" s="7"/>
      <c r="H32" s="7"/>
      <c r="I32" s="7"/>
      <c r="J32" s="7"/>
      <c r="K32" s="7"/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 t="s">
        <v>62</v>
      </c>
      <c r="B33" s="15">
        <f t="shared" ref="B33:H33" si="3">B31+B24+B13</f>
        <v>-29478000</v>
      </c>
      <c r="C33" s="15">
        <f t="shared" si="3"/>
        <v>-27065000</v>
      </c>
      <c r="D33" s="15">
        <f t="shared" si="3"/>
        <v>17300000</v>
      </c>
      <c r="E33" s="15">
        <f t="shared" si="3"/>
        <v>2303000</v>
      </c>
      <c r="F33" s="15">
        <f t="shared" si="3"/>
        <v>39000</v>
      </c>
      <c r="G33" s="15">
        <f t="shared" si="3"/>
        <v>0</v>
      </c>
      <c r="H33" s="15">
        <f t="shared" si="3"/>
        <v>0</v>
      </c>
      <c r="I33" s="7"/>
      <c r="J33" s="7"/>
      <c r="K33" s="7"/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9" t="s">
        <v>66</v>
      </c>
      <c r="B34" s="2">
        <v>48863000</v>
      </c>
      <c r="C34" s="2">
        <v>48863000</v>
      </c>
      <c r="D34" s="2">
        <v>1214000</v>
      </c>
      <c r="E34" s="2">
        <v>1214000</v>
      </c>
      <c r="F34" s="2">
        <v>1214000</v>
      </c>
      <c r="G34" s="7"/>
      <c r="H34" s="7"/>
      <c r="I34" s="7"/>
      <c r="J34" s="7"/>
      <c r="K34" s="7"/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1" t="s">
        <v>68</v>
      </c>
      <c r="B35" s="15">
        <f>SUM(B33:B34)-676</f>
        <v>19384324</v>
      </c>
      <c r="C35" s="15">
        <f>SUM(C33:C34)-16340</f>
        <v>21781660</v>
      </c>
      <c r="D35" s="15">
        <f>SUM(D33:D34)</f>
        <v>18514000</v>
      </c>
      <c r="E35" s="15">
        <f>SUM(E33:E34)-74</f>
        <v>3516926</v>
      </c>
      <c r="F35" s="15">
        <f t="shared" ref="F35:H35" si="4">SUM(F33:F34)</f>
        <v>1253000</v>
      </c>
      <c r="G35" s="15">
        <f t="shared" si="4"/>
        <v>0</v>
      </c>
      <c r="H35" s="15">
        <f t="shared" si="4"/>
        <v>0</v>
      </c>
      <c r="I35" s="7"/>
      <c r="J35" s="7"/>
      <c r="K35" s="7"/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B36" s="15"/>
      <c r="C36" s="15"/>
      <c r="D36" s="15"/>
      <c r="E36" s="15"/>
      <c r="F36" s="15"/>
      <c r="G36" s="7"/>
      <c r="H36" s="7"/>
      <c r="I36" s="7"/>
      <c r="J36" s="7"/>
      <c r="K36" s="7"/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1" t="s">
        <v>74</v>
      </c>
      <c r="B37" s="23">
        <f>B13/('1'!B41/10)</f>
        <v>-2.0417720282604215</v>
      </c>
      <c r="C37" s="23">
        <f>C13/('1'!C41/10)</f>
        <v>-3.1836815233209186</v>
      </c>
      <c r="D37" s="23">
        <f>D13/('1'!D41/10)</f>
        <v>-2.2504612409601705</v>
      </c>
      <c r="E37" s="23">
        <f>E13/('1'!E41/10)</f>
        <v>-3.3212308967313553</v>
      </c>
      <c r="F37" s="23">
        <f>F13/('1'!F41/10)</f>
        <v>-5.3432742112698159</v>
      </c>
      <c r="G37" s="23" t="e">
        <f>G13/('1'!G41/10)</f>
        <v>#DIV/0!</v>
      </c>
      <c r="H37" s="23" t="e">
        <f>H13/('1'!H41/10)</f>
        <v>#DIV/0!</v>
      </c>
      <c r="I37" s="7"/>
      <c r="J37" s="7"/>
      <c r="K37" s="7"/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 t="s">
        <v>78</v>
      </c>
      <c r="B38" s="2">
        <f>'1'!B41/10</f>
        <v>18428600</v>
      </c>
      <c r="C38" s="2">
        <f>'1'!C41/10</f>
        <v>20271500</v>
      </c>
      <c r="D38" s="2">
        <f>'1'!D41/10</f>
        <v>20271400</v>
      </c>
      <c r="E38" s="2">
        <f>'1'!E41/10</f>
        <v>20271400</v>
      </c>
      <c r="F38" s="2">
        <f>'1'!F41/10</f>
        <v>22298500</v>
      </c>
      <c r="G38" s="2">
        <f>'1'!G41/10</f>
        <v>0</v>
      </c>
      <c r="H38" s="2">
        <f>'1'!H41/10</f>
        <v>0</v>
      </c>
      <c r="I38" s="7"/>
      <c r="J38" s="7"/>
      <c r="K38" s="7"/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3"/>
      <c r="B39" s="2"/>
      <c r="C39" s="2"/>
      <c r="D39" s="2"/>
      <c r="E39" s="2"/>
      <c r="F39" s="2"/>
      <c r="G39" s="7"/>
      <c r="H39" s="7"/>
      <c r="I39" s="7"/>
      <c r="J39" s="7"/>
      <c r="K39" s="7"/>
      <c r="L39" s="7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5">
      <c r="A40" s="2"/>
      <c r="B40" s="2"/>
      <c r="C40" s="2"/>
      <c r="D40" s="2"/>
      <c r="E40" s="2"/>
      <c r="F40" s="2"/>
      <c r="G40" s="7"/>
      <c r="H40" s="7"/>
      <c r="I40" s="7"/>
      <c r="J40" s="7"/>
      <c r="K40" s="7"/>
      <c r="L40" s="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7"/>
      <c r="H41" s="7"/>
      <c r="I41" s="7"/>
      <c r="J41" s="7"/>
      <c r="K41" s="7"/>
      <c r="L41" s="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7"/>
      <c r="H42" s="7"/>
      <c r="I42" s="7"/>
      <c r="J42" s="7"/>
      <c r="K42" s="7"/>
      <c r="L42" s="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7"/>
      <c r="H43" s="7"/>
      <c r="I43" s="7"/>
      <c r="J43" s="7"/>
      <c r="K43" s="7"/>
      <c r="L43" s="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7"/>
      <c r="H44" s="7"/>
      <c r="I44" s="7"/>
      <c r="J44" s="7"/>
      <c r="K44" s="7"/>
      <c r="L44" s="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7"/>
      <c r="H45" s="7"/>
      <c r="I45" s="7"/>
      <c r="J45" s="7"/>
      <c r="K45" s="7"/>
      <c r="L45" s="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7"/>
      <c r="H46" s="7"/>
      <c r="I46" s="7"/>
      <c r="J46" s="7"/>
      <c r="K46" s="7"/>
      <c r="L46" s="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7"/>
      <c r="H47" s="7"/>
      <c r="I47" s="7"/>
      <c r="J47" s="7"/>
      <c r="K47" s="7"/>
      <c r="L47" s="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7"/>
      <c r="H48" s="7"/>
      <c r="I48" s="7"/>
      <c r="J48" s="7"/>
      <c r="K48" s="7"/>
      <c r="L48" s="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7"/>
      <c r="H49" s="7"/>
      <c r="I49" s="7"/>
      <c r="J49" s="7"/>
      <c r="K49" s="7"/>
      <c r="L49" s="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7"/>
      <c r="H50" s="7"/>
      <c r="I50" s="7"/>
      <c r="J50" s="7"/>
      <c r="K50" s="7"/>
      <c r="L50" s="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7"/>
      <c r="H51" s="7"/>
      <c r="I51" s="7"/>
      <c r="J51" s="7"/>
      <c r="K51" s="7"/>
      <c r="L51" s="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7"/>
      <c r="H52" s="7"/>
      <c r="I52" s="7"/>
      <c r="J52" s="7"/>
      <c r="K52" s="7"/>
      <c r="L52" s="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7"/>
      <c r="H53" s="7"/>
      <c r="I53" s="7"/>
      <c r="J53" s="7"/>
      <c r="K53" s="7"/>
      <c r="L53" s="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7"/>
      <c r="H54" s="7"/>
      <c r="I54" s="7"/>
      <c r="J54" s="7"/>
      <c r="K54" s="7"/>
      <c r="L54" s="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3" width="10.375" customWidth="1"/>
    <col min="4" max="4" width="9.875" customWidth="1"/>
    <col min="5" max="5" width="9.25" customWidth="1"/>
    <col min="6" max="6" width="10.375" customWidth="1"/>
    <col min="7" max="26" width="7.625" customWidth="1"/>
  </cols>
  <sheetData>
    <row r="1" spans="1:8" x14ac:dyDescent="0.25">
      <c r="A1" s="1" t="s">
        <v>0</v>
      </c>
    </row>
    <row r="2" spans="1:8" x14ac:dyDescent="0.25">
      <c r="A2" s="1" t="s">
        <v>103</v>
      </c>
    </row>
    <row r="3" spans="1:8" x14ac:dyDescent="0.25">
      <c r="A3" s="1" t="s">
        <v>4</v>
      </c>
    </row>
    <row r="4" spans="1:8" x14ac:dyDescent="0.25">
      <c r="B4" s="15" t="s">
        <v>5</v>
      </c>
      <c r="C4" s="15" t="s">
        <v>6</v>
      </c>
      <c r="D4" s="15" t="s">
        <v>7</v>
      </c>
      <c r="E4" s="15" t="s">
        <v>8</v>
      </c>
      <c r="F4" s="15" t="s">
        <v>6</v>
      </c>
    </row>
    <row r="5" spans="1:8" x14ac:dyDescent="0.25">
      <c r="A5" s="1"/>
      <c r="B5" s="29">
        <v>43100</v>
      </c>
      <c r="C5" s="29">
        <v>43190</v>
      </c>
      <c r="D5" s="29">
        <v>43373</v>
      </c>
      <c r="E5" s="29">
        <v>43465</v>
      </c>
      <c r="F5" s="29">
        <v>43555</v>
      </c>
    </row>
    <row r="6" spans="1:8" x14ac:dyDescent="0.25">
      <c r="A6" s="13" t="s">
        <v>104</v>
      </c>
      <c r="B6" s="30">
        <f>'2'!B38/'1'!B20</f>
        <v>1.3326541985085063E-2</v>
      </c>
      <c r="C6" s="30">
        <f>'2'!C38/'1'!C20</f>
        <v>1.6025147260682999E-2</v>
      </c>
      <c r="D6" s="30">
        <f>'2'!D38/'1'!D20</f>
        <v>-4.5783738743641394E-3</v>
      </c>
      <c r="E6" s="30">
        <f>'2'!E38/'1'!E20</f>
        <v>-1.2511669705879786E-2</v>
      </c>
      <c r="F6" s="30">
        <f>'2'!F38/'1'!F20</f>
        <v>-1.6138310111210533E-2</v>
      </c>
      <c r="G6" s="30"/>
      <c r="H6" s="30"/>
    </row>
    <row r="7" spans="1:8" x14ac:dyDescent="0.25">
      <c r="A7" s="13" t="s">
        <v>105</v>
      </c>
      <c r="B7" s="30">
        <f>'2'!B38/'1'!B40</f>
        <v>2.9106681861525222E-2</v>
      </c>
      <c r="C7" s="30">
        <f>'2'!C38/'1'!C40</f>
        <v>3.6946432063341299E-2</v>
      </c>
      <c r="D7" s="30">
        <f>'2'!D38/'1'!D40</f>
        <v>-1.0329114739316652E-2</v>
      </c>
      <c r="E7" s="30">
        <f>'2'!E38/'1'!E40</f>
        <v>-2.9406939545566401E-2</v>
      </c>
      <c r="F7" s="30">
        <f>'2'!F38/'1'!F40</f>
        <v>-3.9747965997779584E-2</v>
      </c>
      <c r="G7" s="30"/>
      <c r="H7" s="30"/>
    </row>
    <row r="8" spans="1:8" x14ac:dyDescent="0.25">
      <c r="A8" s="13" t="s">
        <v>106</v>
      </c>
      <c r="B8" s="30">
        <f>'1'!B25/'1'!B40</f>
        <v>0.53927405788000715</v>
      </c>
      <c r="C8" s="30">
        <f>'1'!C25/'1'!C40</f>
        <v>0.55520614257379908</v>
      </c>
      <c r="D8" s="30">
        <f>'1'!D25/'1'!D40</f>
        <v>0.56002238109039382</v>
      </c>
      <c r="E8" s="30">
        <f>'1'!E25/'1'!E40</f>
        <v>0.57059716184070219</v>
      </c>
      <c r="F8" s="30">
        <f>'1'!F25/'1'!F40</f>
        <v>0.57632686539959233</v>
      </c>
      <c r="G8" s="30"/>
      <c r="H8" s="30"/>
    </row>
    <row r="9" spans="1:8" x14ac:dyDescent="0.25">
      <c r="A9" s="13" t="s">
        <v>107</v>
      </c>
      <c r="B9" s="31">
        <f>'1'!B12/'1'!B28</f>
        <v>2.9339475979221175</v>
      </c>
      <c r="C9" s="31">
        <f>'1'!C12/'1'!C28</f>
        <v>2.5803517822596787</v>
      </c>
      <c r="D9" s="31">
        <f>'1'!D12/'1'!D28</f>
        <v>2.7117498347954192</v>
      </c>
      <c r="E9" s="31">
        <f>'1'!E12/'1'!E28</f>
        <v>2.5441207133058983</v>
      </c>
      <c r="F9" s="31">
        <f>'1'!F12/'1'!F28</f>
        <v>2.3656819537170368</v>
      </c>
      <c r="G9" s="31"/>
      <c r="H9" s="31"/>
    </row>
    <row r="10" spans="1:8" x14ac:dyDescent="0.25">
      <c r="A10" s="13" t="s">
        <v>108</v>
      </c>
      <c r="B10" s="30">
        <f>'2'!B38/'2'!B6</f>
        <v>6.2787430807565603E-2</v>
      </c>
      <c r="C10" s="30">
        <f>'2'!C38/'2'!C6</f>
        <v>5.2576581897481912E-2</v>
      </c>
      <c r="D10" s="30">
        <f>'2'!D38/'2'!D6</f>
        <v>-5.2505575903910293E-2</v>
      </c>
      <c r="E10" s="30">
        <f>'2'!E38/'2'!E6</f>
        <v>-8.8073800194081731E-2</v>
      </c>
      <c r="F10" s="30">
        <f>'2'!F38/'2'!F6</f>
        <v>-0.10899817105726523</v>
      </c>
      <c r="G10" s="30"/>
      <c r="H10" s="30"/>
    </row>
    <row r="11" spans="1:8" x14ac:dyDescent="0.25">
      <c r="A11" s="13" t="s">
        <v>109</v>
      </c>
      <c r="B11" s="30">
        <f>'2'!B17/'2'!B6</f>
        <v>2.1623158352425707E-2</v>
      </c>
      <c r="C11" s="30">
        <f>'2'!C17/'2'!C6</f>
        <v>1.6071692241291188E-3</v>
      </c>
      <c r="D11" s="30">
        <f>'2'!D17/'2'!D6</f>
        <v>-8.2073213152994623E-2</v>
      </c>
      <c r="E11" s="30">
        <f>'2'!E17/'2'!E6</f>
        <v>-0.13643454654890738</v>
      </c>
      <c r="F11" s="30">
        <f>'2'!F17/'2'!F6</f>
        <v>-0.18659759851866997</v>
      </c>
      <c r="G11" s="30"/>
      <c r="H11" s="30"/>
    </row>
    <row r="12" spans="1:8" x14ac:dyDescent="0.25">
      <c r="A12" s="13" t="s">
        <v>110</v>
      </c>
      <c r="B12" s="30">
        <f>'2'!B38/('1'!B25+'1'!B40)</f>
        <v>1.8909356467433046E-2</v>
      </c>
      <c r="C12" s="30">
        <f>'2'!C38/('1'!C25+'1'!C40)</f>
        <v>2.3756614028154845E-2</v>
      </c>
      <c r="D12" s="30">
        <f>'2'!D38/('1'!D25+'1'!D40)</f>
        <v>-6.621132404585766E-3</v>
      </c>
      <c r="E12" s="30">
        <f>'2'!E38/('1'!E25+'1'!E40)</f>
        <v>-1.8723413145037251E-2</v>
      </c>
      <c r="F12" s="30">
        <f>'2'!F38/('1'!F25+'1'!F40)</f>
        <v>-2.5215560852414727E-2</v>
      </c>
      <c r="G12" s="30"/>
      <c r="H12" s="3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2.625" defaultRowHeight="15" customHeight="1" x14ac:dyDescent="0.2"/>
  <cols>
    <col min="1" max="1" width="32" customWidth="1"/>
    <col min="2" max="26" width="7.625" customWidth="1"/>
  </cols>
  <sheetData>
    <row r="2" spans="1:7" x14ac:dyDescent="0.25">
      <c r="A2" s="32" t="s">
        <v>111</v>
      </c>
      <c r="B2" s="32">
        <v>2012</v>
      </c>
      <c r="C2" s="32">
        <v>2013</v>
      </c>
      <c r="D2" s="32">
        <v>2014</v>
      </c>
      <c r="E2" s="32">
        <v>2015</v>
      </c>
      <c r="F2" s="32">
        <v>2016</v>
      </c>
      <c r="G2" s="32">
        <v>2017</v>
      </c>
    </row>
    <row r="3" spans="1:7" x14ac:dyDescent="0.25">
      <c r="A3" s="32" t="s">
        <v>112</v>
      </c>
    </row>
    <row r="4" spans="1:7" x14ac:dyDescent="0.25">
      <c r="A4" s="13" t="s">
        <v>107</v>
      </c>
      <c r="B4" s="33">
        <f>'1'!B12/'1'!B28</f>
        <v>2.9339475979221175</v>
      </c>
      <c r="C4" s="33"/>
      <c r="D4" s="33"/>
      <c r="E4" s="33"/>
      <c r="F4" s="33"/>
      <c r="G4" s="33"/>
    </row>
    <row r="5" spans="1:7" x14ac:dyDescent="0.25">
      <c r="A5" s="13" t="s">
        <v>113</v>
      </c>
      <c r="B5" s="33">
        <f>('1'!B12-'1'!B13)/'1'!B28</f>
        <v>2.2353037829092886</v>
      </c>
      <c r="C5" s="33"/>
      <c r="D5" s="33"/>
      <c r="E5" s="33"/>
      <c r="F5" s="33"/>
      <c r="G5" s="33"/>
    </row>
    <row r="6" spans="1:7" x14ac:dyDescent="0.25">
      <c r="A6" s="13" t="s">
        <v>114</v>
      </c>
      <c r="B6" s="33"/>
      <c r="C6" s="33"/>
      <c r="D6" s="33"/>
      <c r="E6" s="33"/>
      <c r="F6" s="33"/>
      <c r="G6" s="33"/>
    </row>
    <row r="7" spans="1:7" x14ac:dyDescent="0.25">
      <c r="A7" s="13" t="s">
        <v>115</v>
      </c>
      <c r="B7" s="34">
        <f>('1'!B25)/'1'!B40</f>
        <v>0.53927405788000715</v>
      </c>
      <c r="C7" s="33"/>
      <c r="D7" s="33"/>
      <c r="E7" s="33"/>
      <c r="F7" s="33"/>
      <c r="G7" s="33"/>
    </row>
    <row r="8" spans="1:7" x14ac:dyDescent="0.25">
      <c r="A8" s="13" t="s">
        <v>116</v>
      </c>
      <c r="B8" s="34">
        <f>'3'!B13/'1'!B28</f>
        <v>-0.23778738356147069</v>
      </c>
      <c r="C8" s="33"/>
      <c r="D8" s="33"/>
      <c r="E8" s="33"/>
      <c r="F8" s="33"/>
      <c r="G8" s="33"/>
    </row>
    <row r="9" spans="1:7" x14ac:dyDescent="0.25">
      <c r="A9" s="32" t="s">
        <v>117</v>
      </c>
      <c r="B9" s="33"/>
      <c r="C9" s="33"/>
      <c r="D9" s="33"/>
      <c r="E9" s="33"/>
      <c r="F9" s="33"/>
      <c r="G9" s="33"/>
    </row>
    <row r="10" spans="1:7" x14ac:dyDescent="0.25">
      <c r="A10" s="13" t="s">
        <v>118</v>
      </c>
      <c r="B10" s="34">
        <f>'2'!B8/'2'!B6</f>
        <v>0.10387644865127013</v>
      </c>
      <c r="C10" s="33"/>
      <c r="D10" s="33"/>
      <c r="E10" s="33"/>
      <c r="F10" s="33"/>
      <c r="G10" s="33"/>
    </row>
    <row r="11" spans="1:7" x14ac:dyDescent="0.25">
      <c r="A11" s="13" t="s">
        <v>109</v>
      </c>
      <c r="B11" s="34">
        <f>'2'!B17/'2'!B6</f>
        <v>2.1623158352425707E-2</v>
      </c>
      <c r="C11" s="33"/>
      <c r="D11" s="33"/>
      <c r="E11" s="33"/>
      <c r="F11" s="33"/>
      <c r="G11" s="33"/>
    </row>
    <row r="12" spans="1:7" x14ac:dyDescent="0.25">
      <c r="A12" s="13" t="s">
        <v>108</v>
      </c>
      <c r="B12" s="34">
        <f>'2'!B38/'2'!B6</f>
        <v>6.2787430807565603E-2</v>
      </c>
      <c r="C12" s="33"/>
      <c r="D12" s="33"/>
      <c r="E12" s="33"/>
      <c r="F12" s="33"/>
      <c r="G12" s="33"/>
    </row>
    <row r="13" spans="1:7" x14ac:dyDescent="0.25">
      <c r="A13" s="13" t="s">
        <v>119</v>
      </c>
      <c r="B13" s="34" t="e">
        <f>'2'!#REF!/'2'!B6</f>
        <v>#REF!</v>
      </c>
      <c r="C13" s="33"/>
      <c r="D13" s="33"/>
      <c r="E13" s="33"/>
      <c r="F13" s="33"/>
      <c r="G13" s="33"/>
    </row>
    <row r="14" spans="1:7" x14ac:dyDescent="0.25">
      <c r="A14" s="13" t="s">
        <v>120</v>
      </c>
      <c r="B14" s="34">
        <f>'3'!B13/'2'!B6</f>
        <v>-0.31462280716423902</v>
      </c>
      <c r="C14" s="33"/>
      <c r="D14" s="33"/>
      <c r="E14" s="33"/>
      <c r="F14" s="33"/>
      <c r="G14" s="33"/>
    </row>
    <row r="15" spans="1:7" x14ac:dyDescent="0.25">
      <c r="A15" s="32" t="s">
        <v>121</v>
      </c>
      <c r="B15" s="33"/>
      <c r="C15" s="33"/>
      <c r="D15" s="33"/>
      <c r="E15" s="33"/>
      <c r="F15" s="33"/>
      <c r="G15" s="33"/>
    </row>
    <row r="16" spans="1:7" x14ac:dyDescent="0.25">
      <c r="A16" s="13" t="s">
        <v>122</v>
      </c>
      <c r="B16" s="34">
        <f>'2'!B17/'1'!B20</f>
        <v>4.5894842953029666E-3</v>
      </c>
      <c r="C16" s="33"/>
      <c r="D16" s="33"/>
      <c r="E16" s="33"/>
      <c r="F16" s="33"/>
      <c r="G16" s="33"/>
    </row>
    <row r="17" spans="1:7" x14ac:dyDescent="0.25">
      <c r="A17" s="13" t="s">
        <v>123</v>
      </c>
      <c r="B17" s="34">
        <f>'2'!B6/'1'!B20</f>
        <v>0.21224856334588668</v>
      </c>
      <c r="C17" s="33"/>
      <c r="D17" s="33"/>
      <c r="E17" s="33"/>
      <c r="F17" s="33"/>
      <c r="G17" s="33"/>
    </row>
    <row r="18" spans="1:7" x14ac:dyDescent="0.25">
      <c r="A18" s="32" t="s">
        <v>124</v>
      </c>
      <c r="B18" s="33"/>
      <c r="C18" s="33"/>
      <c r="D18" s="33"/>
      <c r="E18" s="33"/>
      <c r="F18" s="33"/>
      <c r="G18" s="33"/>
    </row>
    <row r="19" spans="1:7" x14ac:dyDescent="0.25">
      <c r="A19" s="13" t="s">
        <v>125</v>
      </c>
      <c r="B19" s="34">
        <f>'2'!B38/'1'!B20</f>
        <v>1.3326541985085063E-2</v>
      </c>
      <c r="C19" s="33"/>
      <c r="D19" s="33"/>
      <c r="E19" s="33"/>
      <c r="F19" s="33"/>
      <c r="G19" s="33"/>
    </row>
    <row r="20" spans="1:7" x14ac:dyDescent="0.25">
      <c r="A20" s="13" t="s">
        <v>126</v>
      </c>
      <c r="B20" s="34">
        <f>'2'!B38/'1'!B40</f>
        <v>2.9106681861525222E-2</v>
      </c>
      <c r="C20" s="33"/>
      <c r="D20" s="33"/>
      <c r="E20" s="33"/>
      <c r="F20" s="33"/>
      <c r="G20" s="33"/>
    </row>
    <row r="21" spans="1:7" ht="15.75" customHeight="1" x14ac:dyDescent="0.25">
      <c r="A21" s="13" t="s">
        <v>127</v>
      </c>
      <c r="B21" s="34">
        <f>('2'!B38/('1'!B40+'1'!B25))</f>
        <v>1.8909356467433046E-2</v>
      </c>
      <c r="C21" s="33"/>
      <c r="D21" s="33"/>
      <c r="E21" s="33"/>
      <c r="F21" s="33"/>
      <c r="G21" s="33"/>
    </row>
    <row r="22" spans="1:7" ht="15.75" customHeight="1" x14ac:dyDescent="0.25">
      <c r="A22" s="13" t="s">
        <v>128</v>
      </c>
      <c r="B22" s="34">
        <f>('3'!B13/('1'!B40+'1'!B25))</f>
        <v>-9.475327684113774E-2</v>
      </c>
      <c r="C22" s="33"/>
      <c r="D22" s="33"/>
      <c r="E22" s="33"/>
      <c r="F22" s="33"/>
      <c r="G22" s="33"/>
    </row>
    <row r="23" spans="1:7" ht="15.75" customHeight="1" x14ac:dyDescent="0.25">
      <c r="A23" s="13" t="s">
        <v>129</v>
      </c>
      <c r="B23" s="33">
        <f>('3'!B17+'3'!B13)/('1'!B41/10)</f>
        <v>-2.1104153326894068</v>
      </c>
      <c r="C23" s="33"/>
      <c r="D23" s="33"/>
      <c r="E23" s="33"/>
      <c r="F23" s="33"/>
      <c r="G23" s="33"/>
    </row>
    <row r="24" spans="1:7" ht="15.75" customHeight="1" x14ac:dyDescent="0.25">
      <c r="A24" s="13" t="s">
        <v>130</v>
      </c>
      <c r="B24" s="33"/>
      <c r="C24" s="33"/>
      <c r="D24" s="33"/>
      <c r="E24" s="33"/>
      <c r="F24" s="33"/>
      <c r="G24" s="33"/>
    </row>
    <row r="25" spans="1:7" ht="15.75" customHeight="1" x14ac:dyDescent="0.25">
      <c r="A25" s="13" t="s">
        <v>131</v>
      </c>
      <c r="B25" s="33"/>
      <c r="C25" s="33"/>
      <c r="D25" s="33"/>
      <c r="E25" s="33"/>
      <c r="F25" s="33"/>
      <c r="G25" s="33"/>
    </row>
    <row r="26" spans="1:7" ht="15.75" customHeight="1" x14ac:dyDescent="0.25">
      <c r="A26" s="13" t="s">
        <v>132</v>
      </c>
      <c r="B26" s="33"/>
      <c r="C26" s="33"/>
      <c r="D26" s="33"/>
      <c r="E26" s="33"/>
      <c r="F26" s="33"/>
      <c r="G26" s="33"/>
    </row>
    <row r="27" spans="1:7" ht="15.75" customHeight="1" x14ac:dyDescent="0.25">
      <c r="A27" s="13" t="s">
        <v>133</v>
      </c>
      <c r="B27" s="33"/>
      <c r="C27" s="33"/>
      <c r="D27" s="33"/>
      <c r="E27" s="33"/>
      <c r="F27" s="33"/>
      <c r="G27" s="33"/>
    </row>
    <row r="28" spans="1:7" ht="15.75" customHeight="1" x14ac:dyDescent="0.25">
      <c r="A28" s="13" t="s">
        <v>134</v>
      </c>
      <c r="B28" s="33"/>
      <c r="C28" s="33"/>
      <c r="D28" s="33"/>
      <c r="E28" s="33"/>
      <c r="F28" s="33"/>
      <c r="G28" s="33"/>
    </row>
    <row r="29" spans="1:7" ht="15.75" customHeight="1" x14ac:dyDescent="0.25">
      <c r="A29" s="13" t="s">
        <v>135</v>
      </c>
      <c r="B29" s="33"/>
      <c r="C29" s="33"/>
      <c r="D29" s="33"/>
      <c r="E29" s="33"/>
      <c r="F29" s="33"/>
      <c r="G29" s="33"/>
    </row>
    <row r="30" spans="1:7" ht="15.75" customHeight="1" x14ac:dyDescent="0.25">
      <c r="A30" s="13" t="s">
        <v>136</v>
      </c>
      <c r="B30" s="33"/>
      <c r="C30" s="33"/>
      <c r="D30" s="33"/>
      <c r="E30" s="33"/>
      <c r="F30" s="33"/>
      <c r="G30" s="33"/>
    </row>
    <row r="31" spans="1:7" ht="15.75" customHeight="1" x14ac:dyDescent="0.25">
      <c r="A31" s="13" t="s">
        <v>137</v>
      </c>
    </row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Ratio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2020-04-12T16:20:12Z</dcterms:modified>
</cp:coreProperties>
</file>