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Textile\Quarterly\"/>
    </mc:Choice>
  </mc:AlternateContent>
  <bookViews>
    <workbookView xWindow="0" yWindow="0" windowWidth="9600" windowHeight="49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lLnQK8w+H7pqesnQRSebGmkcLIA=="/>
    </ext>
  </extLst>
</workbook>
</file>

<file path=xl/calcChain.xml><?xml version="1.0" encoding="utf-8"?>
<calcChain xmlns="http://schemas.openxmlformats.org/spreadsheetml/2006/main">
  <c r="B9" i="4" l="1"/>
  <c r="H40" i="3"/>
  <c r="G40" i="3"/>
  <c r="F40" i="3"/>
  <c r="E40" i="3"/>
  <c r="D40" i="3"/>
  <c r="C40" i="3"/>
  <c r="B40" i="3"/>
  <c r="H39" i="3"/>
  <c r="G39" i="3"/>
  <c r="E39" i="3"/>
  <c r="F37" i="3"/>
  <c r="F34" i="3"/>
  <c r="E34" i="3"/>
  <c r="E37" i="3" s="1"/>
  <c r="H32" i="3"/>
  <c r="G32" i="3"/>
  <c r="F32" i="3"/>
  <c r="E32" i="3"/>
  <c r="D32" i="3"/>
  <c r="C32" i="3"/>
  <c r="B32" i="3"/>
  <c r="H21" i="3"/>
  <c r="G21" i="3"/>
  <c r="G34" i="3" s="1"/>
  <c r="G37" i="3" s="1"/>
  <c r="F21" i="3"/>
  <c r="E21" i="3"/>
  <c r="D21" i="3"/>
  <c r="C21" i="3"/>
  <c r="B21" i="3"/>
  <c r="H16" i="3"/>
  <c r="H34" i="3" s="1"/>
  <c r="H37" i="3" s="1"/>
  <c r="G16" i="3"/>
  <c r="F16" i="3"/>
  <c r="F39" i="3" s="1"/>
  <c r="E16" i="3"/>
  <c r="D16" i="3"/>
  <c r="D34" i="3" s="1"/>
  <c r="D37" i="3" s="1"/>
  <c r="C16" i="3"/>
  <c r="C34" i="3" s="1"/>
  <c r="C37" i="3" s="1"/>
  <c r="B16" i="3"/>
  <c r="B39" i="3" s="1"/>
  <c r="H36" i="2"/>
  <c r="G36" i="2"/>
  <c r="F36" i="2"/>
  <c r="E36" i="2"/>
  <c r="D36" i="2"/>
  <c r="C36" i="2"/>
  <c r="B36" i="2"/>
  <c r="H30" i="2"/>
  <c r="G30" i="2"/>
  <c r="F30" i="2"/>
  <c r="E30" i="2"/>
  <c r="D30" i="2"/>
  <c r="C30" i="2"/>
  <c r="B30" i="2"/>
  <c r="D25" i="2"/>
  <c r="D28" i="2" s="1"/>
  <c r="D33" i="2" s="1"/>
  <c r="G20" i="2"/>
  <c r="G25" i="2" s="1"/>
  <c r="G28" i="2" s="1"/>
  <c r="G33" i="2" s="1"/>
  <c r="G35" i="2" s="1"/>
  <c r="D20" i="2"/>
  <c r="D11" i="4" s="1"/>
  <c r="C20" i="2"/>
  <c r="C11" i="4" s="1"/>
  <c r="H10" i="2"/>
  <c r="H20" i="2" s="1"/>
  <c r="H25" i="2" s="1"/>
  <c r="H28" i="2" s="1"/>
  <c r="H33" i="2" s="1"/>
  <c r="H35" i="2" s="1"/>
  <c r="G10" i="2"/>
  <c r="F10" i="2"/>
  <c r="E10" i="2"/>
  <c r="D10" i="2"/>
  <c r="C10" i="2"/>
  <c r="B10" i="2"/>
  <c r="H8" i="2"/>
  <c r="G8" i="2"/>
  <c r="F8" i="2"/>
  <c r="F20" i="2" s="1"/>
  <c r="E8" i="2"/>
  <c r="E20" i="2" s="1"/>
  <c r="D8" i="2"/>
  <c r="C8" i="2"/>
  <c r="B8" i="2"/>
  <c r="B20" i="2" s="1"/>
  <c r="H60" i="1"/>
  <c r="G60" i="1"/>
  <c r="F60" i="1"/>
  <c r="E60" i="1"/>
  <c r="D60" i="1"/>
  <c r="C60" i="1"/>
  <c r="B60" i="1"/>
  <c r="H59" i="1"/>
  <c r="G59" i="1"/>
  <c r="D59" i="1"/>
  <c r="C59" i="1"/>
  <c r="H49" i="1"/>
  <c r="G49" i="1"/>
  <c r="F49" i="1"/>
  <c r="F8" i="4" s="1"/>
  <c r="E49" i="1"/>
  <c r="E8" i="4" s="1"/>
  <c r="D49" i="1"/>
  <c r="D8" i="4" s="1"/>
  <c r="C49" i="1"/>
  <c r="C8" i="4" s="1"/>
  <c r="B49" i="1"/>
  <c r="B8" i="4" s="1"/>
  <c r="H47" i="1"/>
  <c r="H57" i="1" s="1"/>
  <c r="E47" i="1"/>
  <c r="E57" i="1" s="1"/>
  <c r="H30" i="1"/>
  <c r="G30" i="1"/>
  <c r="F30" i="1"/>
  <c r="E30" i="1"/>
  <c r="D30" i="1"/>
  <c r="C30" i="1"/>
  <c r="C9" i="4" s="1"/>
  <c r="B30" i="1"/>
  <c r="H25" i="1"/>
  <c r="G25" i="1"/>
  <c r="G47" i="1" s="1"/>
  <c r="G57" i="1" s="1"/>
  <c r="F25" i="1"/>
  <c r="F47" i="1" s="1"/>
  <c r="F57" i="1" s="1"/>
  <c r="E25" i="1"/>
  <c r="D25" i="1"/>
  <c r="D47" i="1" s="1"/>
  <c r="D57" i="1" s="1"/>
  <c r="C25" i="1"/>
  <c r="C47" i="1" s="1"/>
  <c r="C57" i="1" s="1"/>
  <c r="B25" i="1"/>
  <c r="B47" i="1" s="1"/>
  <c r="B57" i="1" s="1"/>
  <c r="E21" i="1"/>
  <c r="C21" i="1"/>
  <c r="B21" i="1"/>
  <c r="H12" i="1"/>
  <c r="G12" i="1"/>
  <c r="F12" i="1"/>
  <c r="F21" i="1" s="1"/>
  <c r="E12" i="1"/>
  <c r="E9" i="4" s="1"/>
  <c r="D12" i="1"/>
  <c r="D9" i="4" s="1"/>
  <c r="C12" i="1"/>
  <c r="B12" i="1"/>
  <c r="H7" i="1"/>
  <c r="H21" i="1" s="1"/>
  <c r="G7" i="1"/>
  <c r="G21" i="1" s="1"/>
  <c r="F7" i="1"/>
  <c r="E7" i="1"/>
  <c r="D7" i="1"/>
  <c r="D21" i="1" s="1"/>
  <c r="C7" i="1"/>
  <c r="B7" i="1"/>
  <c r="E25" i="2" l="1"/>
  <c r="E28" i="2" s="1"/>
  <c r="E33" i="2" s="1"/>
  <c r="E11" i="4"/>
  <c r="F25" i="2"/>
  <c r="F28" i="2" s="1"/>
  <c r="F33" i="2" s="1"/>
  <c r="F11" i="4"/>
  <c r="B11" i="4"/>
  <c r="B25" i="2"/>
  <c r="B28" i="2" s="1"/>
  <c r="B33" i="2" s="1"/>
  <c r="D6" i="4"/>
  <c r="D7" i="4"/>
  <c r="D10" i="4"/>
  <c r="D12" i="4"/>
  <c r="D35" i="2"/>
  <c r="C39" i="3"/>
  <c r="F9" i="4"/>
  <c r="B34" i="3"/>
  <c r="B37" i="3" s="1"/>
  <c r="D39" i="3"/>
  <c r="E59" i="1"/>
  <c r="F59" i="1"/>
  <c r="C25" i="2"/>
  <c r="C28" i="2" s="1"/>
  <c r="C33" i="2" s="1"/>
  <c r="B59" i="1"/>
  <c r="B35" i="2" l="1"/>
  <c r="B12" i="4"/>
  <c r="B7" i="4"/>
  <c r="B10" i="4"/>
  <c r="B6" i="4"/>
  <c r="F12" i="4"/>
  <c r="F7" i="4"/>
  <c r="F35" i="2"/>
  <c r="F6" i="4"/>
  <c r="F10" i="4"/>
  <c r="C35" i="2"/>
  <c r="C6" i="4"/>
  <c r="C7" i="4"/>
  <c r="C10" i="4"/>
  <c r="C12" i="4"/>
  <c r="E12" i="4"/>
  <c r="E10" i="4"/>
  <c r="E35" i="2"/>
  <c r="E6" i="4"/>
  <c r="E7" i="4"/>
</calcChain>
</file>

<file path=xl/sharedStrings.xml><?xml version="1.0" encoding="utf-8"?>
<sst xmlns="http://schemas.openxmlformats.org/spreadsheetml/2006/main" count="143" uniqueCount="114">
  <si>
    <t>ALLTEX INDUSTRIES LIMITED</t>
  </si>
  <si>
    <t>Income Statement</t>
  </si>
  <si>
    <t>Cash Flow Statement</t>
  </si>
  <si>
    <t>Balance Sheet</t>
  </si>
  <si>
    <t>As at quarter end</t>
  </si>
  <si>
    <t>Quarter 2</t>
  </si>
  <si>
    <t>Quarter3</t>
  </si>
  <si>
    <t>Quarter 1</t>
  </si>
  <si>
    <t>Quarter 3</t>
  </si>
  <si>
    <t>ASSETS</t>
  </si>
  <si>
    <t>Net Revenues</t>
  </si>
  <si>
    <t>Net Cash Flows - Operating Activities</t>
  </si>
  <si>
    <t>NON CURRENT ASSETS</t>
  </si>
  <si>
    <t>Collection from Turnover and Recoveries</t>
  </si>
  <si>
    <t>Cost of goods sold</t>
  </si>
  <si>
    <t>Payments to Suppliers and Employees</t>
  </si>
  <si>
    <t>Interest paid</t>
  </si>
  <si>
    <t>Gross Profit</t>
  </si>
  <si>
    <t>Paymnet of financial expense</t>
  </si>
  <si>
    <t>payment of income tax</t>
  </si>
  <si>
    <t>Lease Expenses paid</t>
  </si>
  <si>
    <t>Finance Charged paid</t>
  </si>
  <si>
    <t>Property,Plant  and  Equipment</t>
  </si>
  <si>
    <t>Agent's Commission paid on exports</t>
  </si>
  <si>
    <t>Income tax deducted at source</t>
  </si>
  <si>
    <t>Capital Work in Progress</t>
  </si>
  <si>
    <t>Investment in Shares</t>
  </si>
  <si>
    <t>Operating Incomes/Expenses</t>
  </si>
  <si>
    <t>CURRENT ASSETS</t>
  </si>
  <si>
    <t>Net Cash Flows - Investment Activities</t>
  </si>
  <si>
    <t>Inventories</t>
  </si>
  <si>
    <t>Administrative Expenses</t>
  </si>
  <si>
    <t>Acquisition of Fixed Assets</t>
  </si>
  <si>
    <t>Marketing Expenses</t>
  </si>
  <si>
    <t>Trade Receivable</t>
  </si>
  <si>
    <t>Export Incentive Receivable</t>
  </si>
  <si>
    <t>Account Receivable</t>
  </si>
  <si>
    <t>Selling &amp; Distribution Expennse</t>
  </si>
  <si>
    <t>Agent's Commission on Export Sales</t>
  </si>
  <si>
    <t>Income Tax deducted at Source</t>
  </si>
  <si>
    <t>Share Issue Expenses-Write off</t>
  </si>
  <si>
    <t>Advances, Deposits and Sundry Receivables</t>
  </si>
  <si>
    <t>Foreign Currencies Gain/Loss</t>
  </si>
  <si>
    <t>Cash and Cash Equivalents</t>
  </si>
  <si>
    <t>Add: Non Operating Income</t>
  </si>
  <si>
    <t>Add: Other Income</t>
  </si>
  <si>
    <t>Net Cash Flows - Financing Activities</t>
  </si>
  <si>
    <t>Block Loan Repaid</t>
  </si>
  <si>
    <t>Operating Profit</t>
  </si>
  <si>
    <t>Sonali Bank Demand Loan</t>
  </si>
  <si>
    <t>Project Loan(ETP) Received</t>
  </si>
  <si>
    <t>Long term loan increase /decrease</t>
  </si>
  <si>
    <t>short term laon received</t>
  </si>
  <si>
    <t>Non-Operating Income/(Expenses)</t>
  </si>
  <si>
    <t>Repayment of Lease Liability</t>
  </si>
  <si>
    <t>Syndicated Term Loan Repaid</t>
  </si>
  <si>
    <t>Financial Charges</t>
  </si>
  <si>
    <t>Dividend Paid</t>
  </si>
  <si>
    <t>Foreign currency Exchange( agin /Loss)</t>
  </si>
  <si>
    <t>Lease Expenses</t>
  </si>
  <si>
    <t>Liabilities and Capital</t>
  </si>
  <si>
    <t>Profit Before contribution to WPPF</t>
  </si>
  <si>
    <t>Liabilities</t>
  </si>
  <si>
    <t>Non Current Liabilities</t>
  </si>
  <si>
    <t>Net Change in Cash Flows</t>
  </si>
  <si>
    <t>Contribution to WPPF</t>
  </si>
  <si>
    <t>Profit Before Taxation</t>
  </si>
  <si>
    <t>Long Term Loan</t>
  </si>
  <si>
    <t>Lease Liabilities</t>
  </si>
  <si>
    <t>Cash and Cash Equivalents at Beginning Period</t>
  </si>
  <si>
    <t>Unrealized foreign exchange gian/loss on cash &amp; cash equivalent</t>
  </si>
  <si>
    <t>Deferred Tax Liability</t>
  </si>
  <si>
    <t>Provision for Taxation</t>
  </si>
  <si>
    <t>Cash and Cash Equivalents at End of Period</t>
  </si>
  <si>
    <t>Current Liabilities</t>
  </si>
  <si>
    <t>Current</t>
  </si>
  <si>
    <t>Deferred</t>
  </si>
  <si>
    <t>Net Profit</t>
  </si>
  <si>
    <t>Net Operating Cash Flow Per Share</t>
  </si>
  <si>
    <t>Accounts Payable</t>
  </si>
  <si>
    <t>Bank Overdrafts - Secured</t>
  </si>
  <si>
    <t>Dividend Payable</t>
  </si>
  <si>
    <t>Short term loan secured</t>
  </si>
  <si>
    <t>Accrued Expenses</t>
  </si>
  <si>
    <t>Liabilities for Goods</t>
  </si>
  <si>
    <t>Earnings per share (par value Taka 10)</t>
  </si>
  <si>
    <t>Provision for WPPF</t>
  </si>
  <si>
    <t>Provision for Income Tax</t>
  </si>
  <si>
    <t>Overdue installments of Long Term Loan</t>
  </si>
  <si>
    <t>Overdue installments of Lease Liabilities</t>
  </si>
  <si>
    <t>Long term Loan(Current Maturity)</t>
  </si>
  <si>
    <t>Lease Liability(current Maturity)</t>
  </si>
  <si>
    <t>Shares to Calculate NOCFPS</t>
  </si>
  <si>
    <t>Unclaimed Dividend</t>
  </si>
  <si>
    <t>Accurals &amp; Provision</t>
  </si>
  <si>
    <t>Other Liabilities</t>
  </si>
  <si>
    <t>Shareholders’ Equity</t>
  </si>
  <si>
    <t>Shares to Calculate EPS</t>
  </si>
  <si>
    <t>Share Capital</t>
  </si>
  <si>
    <t>Dividend Equalization</t>
  </si>
  <si>
    <t>General Reserve</t>
  </si>
  <si>
    <t>Revaluation Surplus</t>
  </si>
  <si>
    <t>Tax Holiday Reserve</t>
  </si>
  <si>
    <t>Retained Earnings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</si>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</sst>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3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Arial"/>
      <family val="2"/>
    </font>
    <font>
      <b/>
      <u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u/>
      <sz val="12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41" fontId="2" fillId="0" borderId="0" xfId="0" applyNumberFormat="1" applyFont="1"/>
    <xf numFmtId="41" fontId="3" fillId="0" borderId="0" xfId="0" applyNumberFormat="1" applyFont="1"/>
    <xf numFmtId="41" fontId="1" fillId="0" borderId="0" xfId="0" applyNumberFormat="1" applyFont="1" applyAlignment="1">
      <alignment horizontal="center"/>
    </xf>
    <xf numFmtId="41" fontId="3" fillId="0" borderId="0" xfId="0" applyNumberFormat="1" applyFont="1" applyAlignment="1">
      <alignment horizontal="center"/>
    </xf>
    <xf numFmtId="0" fontId="3" fillId="0" borderId="0" xfId="0" applyFont="1"/>
    <xf numFmtId="164" fontId="3" fillId="0" borderId="0" xfId="0" applyNumberFormat="1" applyFont="1" applyAlignment="1">
      <alignment horizontal="center"/>
    </xf>
    <xf numFmtId="0" fontId="2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41" fontId="4" fillId="0" borderId="0" xfId="0" applyNumberFormat="1" applyFont="1" applyAlignment="1"/>
    <xf numFmtId="0" fontId="5" fillId="0" borderId="0" xfId="0" applyFont="1"/>
    <xf numFmtId="0" fontId="6" fillId="0" borderId="0" xfId="0" applyFont="1"/>
    <xf numFmtId="41" fontId="4" fillId="0" borderId="1" xfId="0" applyNumberFormat="1" applyFont="1" applyBorder="1" applyAlignment="1"/>
    <xf numFmtId="41" fontId="1" fillId="0" borderId="0" xfId="0" applyNumberFormat="1" applyFont="1"/>
    <xf numFmtId="41" fontId="1" fillId="0" borderId="2" xfId="0" applyNumberFormat="1" applyFont="1" applyBorder="1"/>
    <xf numFmtId="0" fontId="2" fillId="0" borderId="0" xfId="0" applyFont="1" applyAlignment="1">
      <alignment wrapText="1"/>
    </xf>
    <xf numFmtId="41" fontId="7" fillId="0" borderId="0" xfId="0" applyNumberFormat="1" applyFont="1" applyAlignment="1"/>
    <xf numFmtId="0" fontId="1" fillId="0" borderId="3" xfId="0" applyFont="1" applyBorder="1"/>
    <xf numFmtId="0" fontId="3" fillId="0" borderId="1" xfId="0" applyFont="1" applyBorder="1" applyAlignment="1">
      <alignment horizontal="left"/>
    </xf>
    <xf numFmtId="0" fontId="8" fillId="0" borderId="0" xfId="0" applyFont="1" applyAlignment="1">
      <alignment horizontal="left"/>
    </xf>
    <xf numFmtId="41" fontId="9" fillId="0" borderId="0" xfId="0" applyNumberFormat="1" applyFont="1"/>
    <xf numFmtId="0" fontId="10" fillId="0" borderId="1" xfId="0" applyFont="1" applyBorder="1" applyAlignment="1">
      <alignment wrapText="1"/>
    </xf>
    <xf numFmtId="41" fontId="1" fillId="0" borderId="3" xfId="0" applyNumberFormat="1" applyFont="1" applyBorder="1"/>
    <xf numFmtId="165" fontId="1" fillId="0" borderId="0" xfId="0" applyNumberFormat="1" applyFont="1"/>
    <xf numFmtId="165" fontId="1" fillId="0" borderId="4" xfId="0" applyNumberFormat="1" applyFont="1" applyBorder="1" applyAlignment="1">
      <alignment horizontal="center"/>
    </xf>
    <xf numFmtId="165" fontId="2" fillId="0" borderId="0" xfId="0" applyNumberFormat="1" applyFont="1"/>
    <xf numFmtId="41" fontId="2" fillId="0" borderId="0" xfId="0" applyNumberFormat="1" applyFont="1" applyAlignment="1">
      <alignment horizontal="center"/>
    </xf>
    <xf numFmtId="41" fontId="11" fillId="0" borderId="0" xfId="0" applyNumberFormat="1" applyFont="1" applyAlignment="1">
      <alignment horizontal="center"/>
    </xf>
    <xf numFmtId="41" fontId="11" fillId="0" borderId="0" xfId="0" applyNumberFormat="1" applyFont="1"/>
    <xf numFmtId="164" fontId="12" fillId="0" borderId="0" xfId="0" applyNumberFormat="1" applyFont="1" applyAlignment="1">
      <alignment horizontal="center"/>
    </xf>
    <xf numFmtId="164" fontId="1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6" customWidth="1"/>
    <col min="2" max="2" width="12.625" customWidth="1"/>
    <col min="3" max="6" width="12.5" customWidth="1"/>
    <col min="7" max="7" width="12.125" customWidth="1"/>
    <col min="8" max="8" width="12.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7</v>
      </c>
      <c r="E4" s="4" t="s">
        <v>5</v>
      </c>
      <c r="F4" s="4" t="s">
        <v>8</v>
      </c>
      <c r="G4" s="4" t="s">
        <v>7</v>
      </c>
      <c r="H4" s="4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8"/>
      <c r="B5" s="7">
        <v>43100</v>
      </c>
      <c r="C5" s="7">
        <v>43190</v>
      </c>
      <c r="D5" s="7">
        <v>43373</v>
      </c>
      <c r="E5" s="7">
        <v>43465</v>
      </c>
      <c r="F5" s="7">
        <v>43190</v>
      </c>
      <c r="G5" s="7">
        <v>43738</v>
      </c>
      <c r="H5" s="7">
        <v>43830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1" t="s">
        <v>9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4" t="s">
        <v>12</v>
      </c>
      <c r="B7" s="17">
        <f t="shared" ref="B7:H7" si="0">SUM(B8:B10)</f>
        <v>2372491000</v>
      </c>
      <c r="C7" s="17">
        <f t="shared" si="0"/>
        <v>2414213000</v>
      </c>
      <c r="D7" s="17">
        <f t="shared" si="0"/>
        <v>2390291000</v>
      </c>
      <c r="E7" s="17">
        <f t="shared" si="0"/>
        <v>2376934000</v>
      </c>
      <c r="F7" s="17">
        <f t="shared" si="0"/>
        <v>2414213000</v>
      </c>
      <c r="G7" s="17">
        <f t="shared" si="0"/>
        <v>2328893000</v>
      </c>
      <c r="H7" s="17">
        <f t="shared" si="0"/>
        <v>2316062000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8" t="s">
        <v>22</v>
      </c>
      <c r="B8" s="13">
        <v>2302491000</v>
      </c>
      <c r="C8" s="13">
        <v>2289156000</v>
      </c>
      <c r="D8" s="13">
        <v>2320291000</v>
      </c>
      <c r="E8" s="13">
        <v>2306934000</v>
      </c>
      <c r="F8" s="13">
        <v>2289156000</v>
      </c>
      <c r="G8" s="13">
        <v>2258893000</v>
      </c>
      <c r="H8" s="13">
        <v>2246062000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8" t="s">
        <v>25</v>
      </c>
      <c r="B9" s="2">
        <v>0</v>
      </c>
      <c r="C9" s="13">
        <v>55057000</v>
      </c>
      <c r="D9" s="2">
        <v>0</v>
      </c>
      <c r="E9" s="2">
        <v>0</v>
      </c>
      <c r="F9" s="13">
        <v>55057000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8" t="s">
        <v>26</v>
      </c>
      <c r="B10" s="13">
        <v>70000000</v>
      </c>
      <c r="C10" s="13">
        <v>70000000</v>
      </c>
      <c r="D10" s="13">
        <v>70000000</v>
      </c>
      <c r="E10" s="13">
        <v>70000000</v>
      </c>
      <c r="F10" s="13">
        <v>70000000</v>
      </c>
      <c r="G10" s="13">
        <v>70000000</v>
      </c>
      <c r="H10" s="13">
        <v>70000000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4" t="s">
        <v>28</v>
      </c>
      <c r="B12" s="17">
        <f t="shared" ref="B12:H12" si="1">SUM(B13:B19)</f>
        <v>1396803000</v>
      </c>
      <c r="C12" s="17">
        <f t="shared" si="1"/>
        <v>1465485000</v>
      </c>
      <c r="D12" s="17">
        <f t="shared" si="1"/>
        <v>1302016000</v>
      </c>
      <c r="E12" s="17">
        <f t="shared" si="1"/>
        <v>1220886000</v>
      </c>
      <c r="F12" s="17">
        <f t="shared" si="1"/>
        <v>1465485000</v>
      </c>
      <c r="G12" s="17">
        <f t="shared" si="1"/>
        <v>1034784000</v>
      </c>
      <c r="H12" s="17">
        <f t="shared" si="1"/>
        <v>1010047000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8" t="s">
        <v>30</v>
      </c>
      <c r="B13" s="13">
        <v>956137000</v>
      </c>
      <c r="C13" s="13">
        <v>941317000</v>
      </c>
      <c r="D13" s="13">
        <v>754329000</v>
      </c>
      <c r="E13" s="13">
        <v>715561000</v>
      </c>
      <c r="F13" s="13">
        <v>941317000</v>
      </c>
      <c r="G13" s="13">
        <v>497102000</v>
      </c>
      <c r="H13" s="13">
        <v>443644000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8" t="s">
        <v>34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13">
        <v>366870000</v>
      </c>
      <c r="H14" s="13">
        <v>377652000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8" t="s">
        <v>35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13">
        <v>0</v>
      </c>
      <c r="H15" s="13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8" t="s">
        <v>36</v>
      </c>
      <c r="B16" s="13">
        <v>256874000</v>
      </c>
      <c r="C16" s="13">
        <v>249825000</v>
      </c>
      <c r="D16" s="13">
        <v>335159000</v>
      </c>
      <c r="E16" s="13">
        <v>321680000</v>
      </c>
      <c r="F16" s="13">
        <v>249825000</v>
      </c>
      <c r="G16" s="13">
        <v>0</v>
      </c>
      <c r="H16" s="13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8" t="s">
        <v>39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13">
        <v>0</v>
      </c>
      <c r="H17" s="13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8" t="s">
        <v>41</v>
      </c>
      <c r="B18" s="13">
        <v>167635000</v>
      </c>
      <c r="C18" s="13">
        <v>230031000</v>
      </c>
      <c r="D18" s="13">
        <v>178258000</v>
      </c>
      <c r="E18" s="13">
        <v>155707000</v>
      </c>
      <c r="F18" s="13">
        <v>230031000</v>
      </c>
      <c r="G18" s="13">
        <v>162163000</v>
      </c>
      <c r="H18" s="13">
        <v>150468000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8" t="s">
        <v>43</v>
      </c>
      <c r="B19" s="13">
        <v>16157000</v>
      </c>
      <c r="C19" s="13">
        <v>44312000</v>
      </c>
      <c r="D19" s="13">
        <v>34270000</v>
      </c>
      <c r="E19" s="13">
        <v>27938000</v>
      </c>
      <c r="F19" s="13">
        <v>44312000</v>
      </c>
      <c r="G19" s="13">
        <v>8649000</v>
      </c>
      <c r="H19" s="13">
        <v>38283000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/>
      <c r="B21" s="17">
        <f t="shared" ref="B21:D21" si="2">B7+B12</f>
        <v>3769294000</v>
      </c>
      <c r="C21" s="17">
        <f t="shared" si="2"/>
        <v>3879698000</v>
      </c>
      <c r="D21" s="17">
        <f t="shared" si="2"/>
        <v>3692307000</v>
      </c>
      <c r="E21" s="17">
        <f>(E7+E12)-1</f>
        <v>3597819999</v>
      </c>
      <c r="F21" s="17">
        <f t="shared" ref="F21:H21" si="3">F7+F12</f>
        <v>3879698000</v>
      </c>
      <c r="G21" s="17">
        <f t="shared" si="3"/>
        <v>3363677000</v>
      </c>
      <c r="H21" s="17">
        <f t="shared" si="3"/>
        <v>3326109000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8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2" t="s">
        <v>60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3" t="s">
        <v>62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4" t="s">
        <v>63</v>
      </c>
      <c r="B25" s="17">
        <f t="shared" ref="B25:H25" si="4">SUM(B26:B28)</f>
        <v>385224000</v>
      </c>
      <c r="C25" s="17">
        <f t="shared" si="4"/>
        <v>368790000</v>
      </c>
      <c r="D25" s="17">
        <f t="shared" si="4"/>
        <v>218291000</v>
      </c>
      <c r="E25" s="17">
        <f t="shared" si="4"/>
        <v>421466000</v>
      </c>
      <c r="F25" s="17">
        <f t="shared" si="4"/>
        <v>368790000</v>
      </c>
      <c r="G25" s="17">
        <f t="shared" si="4"/>
        <v>1251118000</v>
      </c>
      <c r="H25" s="17">
        <f t="shared" si="4"/>
        <v>974598000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8" t="s">
        <v>67</v>
      </c>
      <c r="B26" s="13">
        <v>105026000</v>
      </c>
      <c r="C26" s="13">
        <v>89111000</v>
      </c>
      <c r="D26" s="13">
        <v>7679000</v>
      </c>
      <c r="E26" s="13">
        <v>283063000</v>
      </c>
      <c r="F26" s="13">
        <v>89111000</v>
      </c>
      <c r="G26" s="13">
        <v>1147191000</v>
      </c>
      <c r="H26" s="13">
        <v>881707000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8" t="s">
        <v>68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4">
        <v>0</v>
      </c>
      <c r="H27" s="13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8" t="s">
        <v>71</v>
      </c>
      <c r="B28" s="13">
        <v>280198000</v>
      </c>
      <c r="C28" s="13">
        <v>279679000</v>
      </c>
      <c r="D28" s="13">
        <v>210612000</v>
      </c>
      <c r="E28" s="13">
        <v>138403000</v>
      </c>
      <c r="F28" s="13">
        <v>279679000</v>
      </c>
      <c r="G28" s="13">
        <v>103927000</v>
      </c>
      <c r="H28" s="13">
        <v>92891000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8"/>
      <c r="B29" s="2"/>
      <c r="C29" s="2"/>
      <c r="D29" s="2">
        <v>0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4" t="s">
        <v>74</v>
      </c>
      <c r="B30" s="17">
        <f t="shared" ref="B30:H30" si="5">SUM(B31:B45)</f>
        <v>2126242000</v>
      </c>
      <c r="C30" s="17">
        <f t="shared" si="5"/>
        <v>2392188000</v>
      </c>
      <c r="D30" s="17">
        <f t="shared" si="5"/>
        <v>2562589000</v>
      </c>
      <c r="E30" s="17">
        <f t="shared" si="5"/>
        <v>2328841000</v>
      </c>
      <c r="F30" s="17">
        <f t="shared" si="5"/>
        <v>2392188000</v>
      </c>
      <c r="G30" s="17">
        <f t="shared" si="5"/>
        <v>1518633000</v>
      </c>
      <c r="H30" s="17">
        <f t="shared" si="5"/>
        <v>1838757000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8" t="s">
        <v>79</v>
      </c>
      <c r="B31" s="13">
        <v>145474000</v>
      </c>
      <c r="C31" s="13">
        <v>5856000</v>
      </c>
      <c r="D31" s="13">
        <v>6352000</v>
      </c>
      <c r="E31" s="13">
        <v>5927000</v>
      </c>
      <c r="F31" s="13">
        <v>5856000</v>
      </c>
      <c r="G31" s="13">
        <v>5578000</v>
      </c>
      <c r="H31" s="13">
        <v>5066000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8" t="s">
        <v>80</v>
      </c>
      <c r="B32" s="13">
        <v>21427000</v>
      </c>
      <c r="C32" s="2">
        <v>0</v>
      </c>
      <c r="D32" s="2">
        <v>0</v>
      </c>
      <c r="E32" s="2">
        <v>0</v>
      </c>
      <c r="F32" s="2">
        <v>0</v>
      </c>
      <c r="G32" s="13">
        <v>0</v>
      </c>
      <c r="H32" s="13"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8" t="s">
        <v>81</v>
      </c>
      <c r="B33" s="13">
        <v>2687000</v>
      </c>
      <c r="C33" s="2">
        <v>0</v>
      </c>
      <c r="D33" s="2">
        <v>0</v>
      </c>
      <c r="E33" s="2">
        <v>0</v>
      </c>
      <c r="F33" s="2">
        <v>0</v>
      </c>
      <c r="G33" s="13">
        <v>0</v>
      </c>
      <c r="H33" s="13">
        <v>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8" t="s">
        <v>82</v>
      </c>
      <c r="B34" s="2">
        <v>0</v>
      </c>
      <c r="C34" s="13">
        <v>352823000</v>
      </c>
      <c r="D34" s="13">
        <v>352386000</v>
      </c>
      <c r="E34" s="2">
        <v>0</v>
      </c>
      <c r="F34" s="13">
        <v>352823000</v>
      </c>
      <c r="G34" s="13">
        <v>0</v>
      </c>
      <c r="H34" s="13">
        <v>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8" t="s">
        <v>83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13">
        <v>0</v>
      </c>
      <c r="H35" s="13">
        <v>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8" t="s">
        <v>84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13">
        <v>0</v>
      </c>
      <c r="H36" s="13">
        <v>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8" t="s">
        <v>86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13">
        <v>0</v>
      </c>
      <c r="H37" s="13">
        <v>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8" t="s">
        <v>87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13">
        <v>0</v>
      </c>
      <c r="H38" s="13">
        <v>0</v>
      </c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8" t="s">
        <v>88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13">
        <v>0</v>
      </c>
      <c r="H39" s="13">
        <v>0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8" t="s">
        <v>89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/>
      <c r="H40" s="13">
        <v>0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8" t="s">
        <v>90</v>
      </c>
      <c r="B41" s="13">
        <v>1903751000</v>
      </c>
      <c r="C41" s="13">
        <v>1972625000</v>
      </c>
      <c r="D41" s="13">
        <v>2144803000</v>
      </c>
      <c r="E41" s="13">
        <v>2263500000</v>
      </c>
      <c r="F41" s="13">
        <v>1972625000</v>
      </c>
      <c r="G41" s="13">
        <v>1454776000</v>
      </c>
      <c r="H41" s="13">
        <v>1775169000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8" t="s">
        <v>91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13">
        <v>0</v>
      </c>
      <c r="H42" s="13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8" t="s">
        <v>93</v>
      </c>
      <c r="B43" s="2">
        <v>0</v>
      </c>
      <c r="C43" s="13">
        <v>2688000</v>
      </c>
      <c r="D43" s="13">
        <v>2688000</v>
      </c>
      <c r="E43" s="13">
        <v>2688000</v>
      </c>
      <c r="F43" s="13">
        <v>2688000</v>
      </c>
      <c r="G43" s="13">
        <v>2688000</v>
      </c>
      <c r="H43" s="13">
        <v>2688000</v>
      </c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8" t="s">
        <v>94</v>
      </c>
      <c r="B44" s="2">
        <v>0</v>
      </c>
      <c r="C44" s="13">
        <v>58196000</v>
      </c>
      <c r="D44" s="13">
        <v>56360000</v>
      </c>
      <c r="E44" s="13">
        <v>56726000</v>
      </c>
      <c r="F44" s="13">
        <v>58196000</v>
      </c>
      <c r="G44" s="13">
        <v>55591000</v>
      </c>
      <c r="H44" s="13">
        <v>55834000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8" t="s">
        <v>95</v>
      </c>
      <c r="B45" s="13">
        <v>52903000</v>
      </c>
      <c r="C45" s="2">
        <v>0</v>
      </c>
      <c r="D45" s="2">
        <v>0</v>
      </c>
      <c r="E45" s="2"/>
      <c r="F45" s="2">
        <v>0</v>
      </c>
      <c r="G45" s="13">
        <v>0</v>
      </c>
      <c r="H45" s="13">
        <v>0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"/>
      <c r="B47" s="17">
        <f t="shared" ref="B47:H47" si="6">B25+B30</f>
        <v>2511466000</v>
      </c>
      <c r="C47" s="17">
        <f t="shared" si="6"/>
        <v>2760978000</v>
      </c>
      <c r="D47" s="17">
        <f t="shared" si="6"/>
        <v>2780880000</v>
      </c>
      <c r="E47" s="17">
        <f t="shared" si="6"/>
        <v>2750307000</v>
      </c>
      <c r="F47" s="17">
        <f t="shared" si="6"/>
        <v>2760978000</v>
      </c>
      <c r="G47" s="17">
        <f t="shared" si="6"/>
        <v>2769751000</v>
      </c>
      <c r="H47" s="17">
        <f t="shared" si="6"/>
        <v>2813355000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"/>
      <c r="B48" s="2"/>
      <c r="C48" s="17"/>
      <c r="D48" s="17"/>
      <c r="E48" s="17"/>
      <c r="F48" s="17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4" t="s">
        <v>96</v>
      </c>
      <c r="B49" s="17">
        <f t="shared" ref="B49:H49" si="7">SUM(B50:B55)</f>
        <v>1257828000</v>
      </c>
      <c r="C49" s="17">
        <f t="shared" si="7"/>
        <v>1118720000</v>
      </c>
      <c r="D49" s="17">
        <f t="shared" si="7"/>
        <v>911427000</v>
      </c>
      <c r="E49" s="17">
        <f t="shared" si="7"/>
        <v>847513000</v>
      </c>
      <c r="F49" s="17">
        <f t="shared" si="7"/>
        <v>1118720000</v>
      </c>
      <c r="G49" s="17">
        <f t="shared" si="7"/>
        <v>593926000</v>
      </c>
      <c r="H49" s="17">
        <f t="shared" si="7"/>
        <v>512754000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8" t="s">
        <v>98</v>
      </c>
      <c r="B50" s="13">
        <v>559680000</v>
      </c>
      <c r="C50" s="13">
        <v>559680000</v>
      </c>
      <c r="D50" s="13">
        <v>559680000</v>
      </c>
      <c r="E50" s="13">
        <v>559680000</v>
      </c>
      <c r="F50" s="13">
        <v>559680000</v>
      </c>
      <c r="G50" s="13">
        <v>559680000</v>
      </c>
      <c r="H50" s="13">
        <v>559680000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8" t="s">
        <v>99</v>
      </c>
      <c r="B51" s="13">
        <v>939067000</v>
      </c>
      <c r="C51" s="2">
        <v>0</v>
      </c>
      <c r="D51" s="2">
        <v>0</v>
      </c>
      <c r="E51" s="2">
        <v>0</v>
      </c>
      <c r="F51" s="2">
        <v>0</v>
      </c>
      <c r="G51" s="13">
        <v>0</v>
      </c>
      <c r="H51" s="13">
        <v>0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8" t="s">
        <v>100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13">
        <v>0</v>
      </c>
      <c r="H52" s="13">
        <v>0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8" t="s">
        <v>101</v>
      </c>
      <c r="B53" s="2">
        <v>0</v>
      </c>
      <c r="C53" s="13">
        <v>939067000</v>
      </c>
      <c r="D53" s="13">
        <v>972211000</v>
      </c>
      <c r="E53" s="13">
        <v>972211000</v>
      </c>
      <c r="F53" s="13">
        <v>939067000</v>
      </c>
      <c r="G53" s="13">
        <v>972211000</v>
      </c>
      <c r="H53" s="13">
        <v>972211000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8" t="s">
        <v>102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13">
        <v>0</v>
      </c>
      <c r="H54" s="13">
        <v>0</v>
      </c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8" t="s">
        <v>103</v>
      </c>
      <c r="B55" s="13">
        <v>-240919000</v>
      </c>
      <c r="C55" s="13">
        <v>-380027000</v>
      </c>
      <c r="D55" s="13">
        <v>-620464000</v>
      </c>
      <c r="E55" s="13">
        <v>-684378000</v>
      </c>
      <c r="F55" s="13">
        <v>-380027000</v>
      </c>
      <c r="G55" s="13">
        <v>-937965000</v>
      </c>
      <c r="H55" s="13">
        <v>-1019137000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1"/>
      <c r="B57" s="17">
        <f t="shared" ref="B57:D57" si="8">B47+B49</f>
        <v>3769294000</v>
      </c>
      <c r="C57" s="17">
        <f t="shared" si="8"/>
        <v>3879698000</v>
      </c>
      <c r="D57" s="17">
        <f t="shared" si="8"/>
        <v>3692307000</v>
      </c>
      <c r="E57" s="17">
        <f>(E47+E49)-1</f>
        <v>3597819999</v>
      </c>
      <c r="F57" s="17">
        <f t="shared" ref="F57:H57" si="9">F47+F49</f>
        <v>3879698000</v>
      </c>
      <c r="G57" s="17">
        <f t="shared" si="9"/>
        <v>3363677000</v>
      </c>
      <c r="H57" s="17">
        <f t="shared" si="9"/>
        <v>3326109000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12" t="s">
        <v>104</v>
      </c>
      <c r="B59" s="27">
        <f t="shared" ref="B59:H59" si="10">B49/(B50/10)</f>
        <v>22.474056603773583</v>
      </c>
      <c r="C59" s="27">
        <f t="shared" si="10"/>
        <v>19.98856489422527</v>
      </c>
      <c r="D59" s="27">
        <f t="shared" si="10"/>
        <v>16.284787735849058</v>
      </c>
      <c r="E59" s="27">
        <f t="shared" si="10"/>
        <v>15.142813750714694</v>
      </c>
      <c r="F59" s="27">
        <f t="shared" si="10"/>
        <v>19.98856489422527</v>
      </c>
      <c r="G59" s="27">
        <f t="shared" si="10"/>
        <v>10.611885363064609</v>
      </c>
      <c r="H59" s="27">
        <f t="shared" si="10"/>
        <v>9.1615566037735849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9"/>
      <c r="V59" s="29"/>
      <c r="W59" s="29"/>
      <c r="X59" s="29"/>
      <c r="Y59" s="29"/>
      <c r="Z59" s="29"/>
    </row>
    <row r="60" spans="1:26" ht="15.75" customHeight="1" x14ac:dyDescent="0.25">
      <c r="A60" s="12" t="s">
        <v>105</v>
      </c>
      <c r="B60" s="2">
        <f t="shared" ref="B60:H60" si="11">B50/10</f>
        <v>55968000</v>
      </c>
      <c r="C60" s="2">
        <f t="shared" si="11"/>
        <v>55968000</v>
      </c>
      <c r="D60" s="2">
        <f t="shared" si="11"/>
        <v>55968000</v>
      </c>
      <c r="E60" s="2">
        <f t="shared" si="11"/>
        <v>55968000</v>
      </c>
      <c r="F60" s="2">
        <f t="shared" si="11"/>
        <v>55968000</v>
      </c>
      <c r="G60" s="2">
        <f t="shared" si="11"/>
        <v>55968000</v>
      </c>
      <c r="H60" s="2">
        <f t="shared" si="11"/>
        <v>55968000</v>
      </c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8" customWidth="1"/>
    <col min="2" max="4" width="12.75" customWidth="1"/>
    <col min="5" max="5" width="13.5" customWidth="1"/>
    <col min="6" max="7" width="12.75" customWidth="1"/>
    <col min="8" max="8" width="11.75" customWidth="1"/>
    <col min="9" max="11" width="8" customWidth="1"/>
    <col min="12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4" t="s">
        <v>5</v>
      </c>
      <c r="C4" s="4" t="s">
        <v>6</v>
      </c>
      <c r="D4" s="4" t="s">
        <v>7</v>
      </c>
      <c r="E4" s="4" t="s">
        <v>5</v>
      </c>
      <c r="F4" s="4" t="s">
        <v>8</v>
      </c>
      <c r="G4" s="4" t="s">
        <v>7</v>
      </c>
      <c r="H4" s="4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43100</v>
      </c>
      <c r="C5" s="7">
        <v>43190</v>
      </c>
      <c r="D5" s="7">
        <v>43373</v>
      </c>
      <c r="E5" s="7">
        <v>43465</v>
      </c>
      <c r="F5" s="7">
        <v>43190</v>
      </c>
      <c r="G5" s="7">
        <v>43738</v>
      </c>
      <c r="H5" s="7">
        <v>43830</v>
      </c>
      <c r="I5" s="9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2" t="s">
        <v>10</v>
      </c>
      <c r="B6" s="13">
        <v>265440000</v>
      </c>
      <c r="C6" s="13">
        <v>280537000</v>
      </c>
      <c r="D6" s="13">
        <v>52073000</v>
      </c>
      <c r="E6" s="13">
        <v>99637000</v>
      </c>
      <c r="F6" s="13">
        <v>280537000</v>
      </c>
      <c r="G6" s="13">
        <v>49201000</v>
      </c>
      <c r="H6" s="13">
        <v>100437000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5" t="s">
        <v>14</v>
      </c>
      <c r="B7" s="16">
        <v>314148000</v>
      </c>
      <c r="C7" s="16">
        <v>371442000</v>
      </c>
      <c r="D7" s="16">
        <v>106508000</v>
      </c>
      <c r="E7" s="16">
        <v>160306000</v>
      </c>
      <c r="F7" s="16">
        <v>371442000</v>
      </c>
      <c r="G7" s="13">
        <v>76378000</v>
      </c>
      <c r="H7" s="13">
        <v>150993000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2" t="s">
        <v>17</v>
      </c>
      <c r="B8" s="17">
        <f t="shared" ref="B8:H8" si="0">B6-B7</f>
        <v>-48708000</v>
      </c>
      <c r="C8" s="17">
        <f t="shared" si="0"/>
        <v>-90905000</v>
      </c>
      <c r="D8" s="17">
        <f t="shared" si="0"/>
        <v>-54435000</v>
      </c>
      <c r="E8" s="17">
        <f t="shared" si="0"/>
        <v>-60669000</v>
      </c>
      <c r="F8" s="17">
        <f t="shared" si="0"/>
        <v>-90905000</v>
      </c>
      <c r="G8" s="18">
        <f t="shared" si="0"/>
        <v>-27177000</v>
      </c>
      <c r="H8" s="18">
        <f t="shared" si="0"/>
        <v>-50556000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7"/>
      <c r="C9" s="17"/>
      <c r="D9" s="17"/>
      <c r="E9" s="17"/>
      <c r="F9" s="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2" t="s">
        <v>27</v>
      </c>
      <c r="B10" s="17">
        <f>B11+B12-B14</f>
        <v>35266000</v>
      </c>
      <c r="C10" s="17">
        <f t="shared" ref="C10:H10" si="1">SUM(C11:C16)</f>
        <v>41597000</v>
      </c>
      <c r="D10" s="17">
        <f t="shared" si="1"/>
        <v>5476000</v>
      </c>
      <c r="E10" s="17">
        <f t="shared" si="1"/>
        <v>11371000</v>
      </c>
      <c r="F10" s="17">
        <f t="shared" si="1"/>
        <v>41597000</v>
      </c>
      <c r="G10" s="17">
        <f t="shared" si="1"/>
        <v>4739000</v>
      </c>
      <c r="H10" s="17">
        <f t="shared" si="1"/>
        <v>12950000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8" t="s">
        <v>31</v>
      </c>
      <c r="B11" s="13">
        <v>24061000</v>
      </c>
      <c r="C11" s="13">
        <v>29001000</v>
      </c>
      <c r="D11" s="13">
        <v>4403000</v>
      </c>
      <c r="E11" s="13">
        <v>9368000</v>
      </c>
      <c r="F11" s="13">
        <v>29001000</v>
      </c>
      <c r="G11" s="13">
        <v>3855000</v>
      </c>
      <c r="H11" s="13">
        <v>9500000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8" t="s">
        <v>33</v>
      </c>
      <c r="B12" s="13">
        <v>11399000</v>
      </c>
      <c r="C12" s="13">
        <v>12596000</v>
      </c>
      <c r="D12" s="13">
        <v>1073000</v>
      </c>
      <c r="E12" s="13">
        <v>2003000</v>
      </c>
      <c r="F12" s="13">
        <v>0</v>
      </c>
      <c r="G12" s="13">
        <v>0</v>
      </c>
      <c r="H12" s="20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8" t="s">
        <v>37</v>
      </c>
      <c r="B13" s="2"/>
      <c r="C13" s="2"/>
      <c r="D13" s="2"/>
      <c r="E13" s="13">
        <v>0</v>
      </c>
      <c r="F13" s="13">
        <v>12596000</v>
      </c>
      <c r="G13" s="13">
        <v>884000</v>
      </c>
      <c r="H13" s="13">
        <v>3450000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8" t="s">
        <v>38</v>
      </c>
      <c r="B14" s="13">
        <v>194000</v>
      </c>
      <c r="C14" s="2">
        <v>0</v>
      </c>
      <c r="D14" s="2">
        <v>0</v>
      </c>
      <c r="E14" s="2">
        <v>0</v>
      </c>
      <c r="F14" s="13">
        <v>0</v>
      </c>
      <c r="G14" s="13">
        <v>0</v>
      </c>
      <c r="H14" s="13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8" t="s">
        <v>40</v>
      </c>
      <c r="B15" s="2"/>
      <c r="C15" s="2">
        <v>0</v>
      </c>
      <c r="D15" s="2">
        <v>0</v>
      </c>
      <c r="E15" s="2">
        <v>0</v>
      </c>
      <c r="F15" s="13">
        <v>0</v>
      </c>
      <c r="G15" s="13">
        <v>0</v>
      </c>
      <c r="H15" s="13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8" t="s">
        <v>42</v>
      </c>
      <c r="B16" s="2"/>
      <c r="C16" s="2">
        <v>0</v>
      </c>
      <c r="D16" s="2">
        <v>0</v>
      </c>
      <c r="E16" s="2">
        <v>0</v>
      </c>
      <c r="F16" s="13">
        <v>0</v>
      </c>
      <c r="G16" s="13">
        <v>0</v>
      </c>
      <c r="H16" s="13">
        <v>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8" t="s">
        <v>44</v>
      </c>
      <c r="B17" s="2"/>
      <c r="C17" s="2">
        <v>0</v>
      </c>
      <c r="D17" s="2">
        <v>0</v>
      </c>
      <c r="E17" s="2">
        <v>0</v>
      </c>
      <c r="F17" s="13">
        <v>0</v>
      </c>
      <c r="G17" s="13">
        <v>0</v>
      </c>
      <c r="H17" s="13">
        <v>0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8" t="s">
        <v>45</v>
      </c>
      <c r="B18" s="2"/>
      <c r="C18" s="2">
        <v>0</v>
      </c>
      <c r="D18" s="2">
        <v>0</v>
      </c>
      <c r="E18" s="2">
        <v>0</v>
      </c>
      <c r="F18" s="13">
        <v>0</v>
      </c>
      <c r="G18" s="13">
        <v>0</v>
      </c>
      <c r="H18" s="13">
        <v>0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8"/>
      <c r="B19" s="2"/>
      <c r="C19" s="2"/>
      <c r="D19" s="2"/>
      <c r="E19" s="2"/>
      <c r="F19" s="2"/>
      <c r="G19" s="2"/>
      <c r="H19" s="1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7" t="s">
        <v>48</v>
      </c>
      <c r="B20" s="17">
        <f t="shared" ref="B20:H20" si="2">B8-B10</f>
        <v>-83974000</v>
      </c>
      <c r="C20" s="17">
        <f t="shared" si="2"/>
        <v>-132502000</v>
      </c>
      <c r="D20" s="17">
        <f t="shared" si="2"/>
        <v>-59911000</v>
      </c>
      <c r="E20" s="17">
        <f t="shared" si="2"/>
        <v>-72040000</v>
      </c>
      <c r="F20" s="17">
        <f t="shared" si="2"/>
        <v>-132502000</v>
      </c>
      <c r="G20" s="17">
        <f t="shared" si="2"/>
        <v>-31916000</v>
      </c>
      <c r="H20" s="17">
        <f t="shared" si="2"/>
        <v>-63506000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1" t="s">
        <v>53</v>
      </c>
      <c r="B21" s="17"/>
      <c r="C21" s="17"/>
      <c r="D21" s="17"/>
      <c r="E21" s="17"/>
      <c r="F21" s="17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8" t="s">
        <v>56</v>
      </c>
      <c r="B22" s="13">
        <v>85513000</v>
      </c>
      <c r="C22" s="13">
        <v>175301000</v>
      </c>
      <c r="D22" s="13">
        <v>58138000</v>
      </c>
      <c r="E22" s="13">
        <v>117858000</v>
      </c>
      <c r="F22" s="13">
        <v>175301000</v>
      </c>
      <c r="G22" s="13">
        <v>59427000</v>
      </c>
      <c r="H22" s="13">
        <v>119809000</v>
      </c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8" t="s">
        <v>58</v>
      </c>
      <c r="B23" s="2">
        <v>0</v>
      </c>
      <c r="C23" s="13">
        <v>662000</v>
      </c>
      <c r="D23" s="13">
        <v>-353000</v>
      </c>
      <c r="E23" s="13">
        <v>11000</v>
      </c>
      <c r="F23" s="13">
        <v>662000</v>
      </c>
      <c r="G23" s="13">
        <v>2000</v>
      </c>
      <c r="H23" s="13">
        <v>-5000</v>
      </c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8" t="s">
        <v>59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13"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12" t="s">
        <v>61</v>
      </c>
      <c r="B25" s="17">
        <f>B20-B22-B24-C2</f>
        <v>-169487000</v>
      </c>
      <c r="C25" s="17">
        <f t="shared" ref="C25:H25" si="3">C20-C22-C23-C24</f>
        <v>-308465000</v>
      </c>
      <c r="D25" s="17">
        <f t="shared" si="3"/>
        <v>-117696000</v>
      </c>
      <c r="E25" s="17">
        <f t="shared" si="3"/>
        <v>-189909000</v>
      </c>
      <c r="F25" s="17">
        <f t="shared" si="3"/>
        <v>-308465000</v>
      </c>
      <c r="G25" s="17">
        <f t="shared" si="3"/>
        <v>-91345000</v>
      </c>
      <c r="H25" s="17">
        <f t="shared" si="3"/>
        <v>-183310000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8" t="s">
        <v>65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13">
        <v>0</v>
      </c>
      <c r="H26" s="13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2" t="s">
        <v>66</v>
      </c>
      <c r="B28" s="17">
        <f t="shared" ref="B28:H28" si="4">B25-B26</f>
        <v>-169487000</v>
      </c>
      <c r="C28" s="17">
        <f t="shared" si="4"/>
        <v>-308465000</v>
      </c>
      <c r="D28" s="17">
        <f t="shared" si="4"/>
        <v>-117696000</v>
      </c>
      <c r="E28" s="17">
        <f t="shared" si="4"/>
        <v>-189909000</v>
      </c>
      <c r="F28" s="17">
        <f t="shared" si="4"/>
        <v>-308465000</v>
      </c>
      <c r="G28" s="17">
        <f t="shared" si="4"/>
        <v>-91345000</v>
      </c>
      <c r="H28" s="17">
        <f t="shared" si="4"/>
        <v>-183310000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14" t="s">
        <v>72</v>
      </c>
      <c r="B30" s="17">
        <f t="shared" ref="B30:H30" si="5">SUM(B31:B32)</f>
        <v>-769000</v>
      </c>
      <c r="C30" s="17">
        <f t="shared" si="5"/>
        <v>899000</v>
      </c>
      <c r="D30" s="17">
        <f t="shared" si="5"/>
        <v>-14086000</v>
      </c>
      <c r="E30" s="17">
        <f t="shared" si="5"/>
        <v>-22385000</v>
      </c>
      <c r="F30" s="17">
        <f t="shared" si="5"/>
        <v>899000</v>
      </c>
      <c r="G30" s="17">
        <f t="shared" si="5"/>
        <v>-10860000</v>
      </c>
      <c r="H30" s="17">
        <f t="shared" si="5"/>
        <v>-21653000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8" t="s">
        <v>75</v>
      </c>
      <c r="B31" s="13">
        <v>-1593000</v>
      </c>
      <c r="C31" s="13">
        <v>2242000</v>
      </c>
      <c r="D31" s="13">
        <v>38000</v>
      </c>
      <c r="E31" s="13">
        <v>404000</v>
      </c>
      <c r="F31" s="13">
        <v>2242000</v>
      </c>
      <c r="G31" s="13">
        <v>101000</v>
      </c>
      <c r="H31" s="13">
        <v>344000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8" t="s">
        <v>76</v>
      </c>
      <c r="B32" s="13">
        <v>824000</v>
      </c>
      <c r="C32" s="13">
        <v>-1343000</v>
      </c>
      <c r="D32" s="13">
        <v>-14124000</v>
      </c>
      <c r="E32" s="13">
        <v>-22789000</v>
      </c>
      <c r="F32" s="13">
        <v>-1343000</v>
      </c>
      <c r="G32" s="13">
        <v>-10961000</v>
      </c>
      <c r="H32" s="13">
        <v>-21997000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12" t="s">
        <v>77</v>
      </c>
      <c r="B33" s="26">
        <f>B28+B30</f>
        <v>-170256000</v>
      </c>
      <c r="C33" s="26">
        <f t="shared" ref="C33:H33" si="6">C28-C30</f>
        <v>-309364000</v>
      </c>
      <c r="D33" s="26">
        <f t="shared" si="6"/>
        <v>-103610000</v>
      </c>
      <c r="E33" s="26">
        <f t="shared" si="6"/>
        <v>-167524000</v>
      </c>
      <c r="F33" s="26">
        <f t="shared" si="6"/>
        <v>-309364000</v>
      </c>
      <c r="G33" s="26">
        <f t="shared" si="6"/>
        <v>-80485000</v>
      </c>
      <c r="H33" s="26">
        <f t="shared" si="6"/>
        <v>-161657000</v>
      </c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/>
      <c r="B34" s="17"/>
      <c r="C34" s="17"/>
      <c r="D34" s="17"/>
      <c r="E34" s="17"/>
      <c r="F34" s="17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12" t="s">
        <v>85</v>
      </c>
      <c r="B35" s="28">
        <f>B33/('1'!B50/10)</f>
        <v>-3.0420240137221271</v>
      </c>
      <c r="C35" s="28">
        <f>C33/('1'!C50/10)</f>
        <v>-5.5275157232704402</v>
      </c>
      <c r="D35" s="28">
        <f>D33/('1'!D50/10)</f>
        <v>-1.8512364208118925</v>
      </c>
      <c r="E35" s="28">
        <f>E33/('1'!E50/10)</f>
        <v>-2.9932104059462552</v>
      </c>
      <c r="F35" s="28">
        <f>F33/('1'!F50/10)</f>
        <v>-5.5275157232704402</v>
      </c>
      <c r="G35" s="28">
        <f>G33/('1'!G50/10)</f>
        <v>-1.4380538879359634</v>
      </c>
      <c r="H35" s="28">
        <f>H33/('1'!H50/10)</f>
        <v>-2.8883826472269867</v>
      </c>
      <c r="I35" s="2"/>
      <c r="J35" s="2"/>
      <c r="K35" s="2"/>
      <c r="L35" s="2"/>
      <c r="M35" s="2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</row>
    <row r="36" spans="1:26" ht="15.75" customHeight="1" x14ac:dyDescent="0.25">
      <c r="A36" s="21" t="s">
        <v>97</v>
      </c>
      <c r="B36" s="30">
        <f>'1'!B50/10</f>
        <v>55968000</v>
      </c>
      <c r="C36" s="30">
        <f>'1'!C50/10</f>
        <v>55968000</v>
      </c>
      <c r="D36" s="30">
        <f>'1'!D50/10</f>
        <v>55968000</v>
      </c>
      <c r="E36" s="30">
        <f>'1'!E50/10</f>
        <v>55968000</v>
      </c>
      <c r="F36" s="30">
        <f>'1'!F50/10</f>
        <v>55968000</v>
      </c>
      <c r="G36" s="30">
        <f>'1'!G50/10</f>
        <v>55968000</v>
      </c>
      <c r="H36" s="30">
        <f>'1'!H50/10</f>
        <v>55968000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8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L17" sqref="L17"/>
    </sheetView>
  </sheetViews>
  <sheetFormatPr defaultColWidth="12.625" defaultRowHeight="15" customHeight="1" x14ac:dyDescent="0.2"/>
  <cols>
    <col min="1" max="1" width="34.125" customWidth="1"/>
    <col min="2" max="7" width="13.125" customWidth="1"/>
    <col min="8" max="8" width="11.75" customWidth="1"/>
    <col min="9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1" t="s">
        <v>2</v>
      </c>
      <c r="B2" s="3"/>
      <c r="C2" s="3"/>
      <c r="D2" s="3"/>
      <c r="E2" s="3"/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1" t="s">
        <v>4</v>
      </c>
      <c r="B3" s="3"/>
      <c r="C3" s="3"/>
      <c r="D3" s="3"/>
      <c r="E3" s="3"/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x14ac:dyDescent="0.25">
      <c r="B4" s="4" t="s">
        <v>5</v>
      </c>
      <c r="C4" s="4" t="s">
        <v>6</v>
      </c>
      <c r="D4" s="4" t="s">
        <v>7</v>
      </c>
      <c r="E4" s="5" t="s">
        <v>5</v>
      </c>
      <c r="F4" s="4" t="s">
        <v>8</v>
      </c>
      <c r="G4" s="4" t="s">
        <v>7</v>
      </c>
      <c r="H4" s="4" t="s">
        <v>5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6"/>
      <c r="B5" s="7">
        <v>43100</v>
      </c>
      <c r="C5" s="7">
        <v>43190</v>
      </c>
      <c r="D5" s="7">
        <v>43373</v>
      </c>
      <c r="E5" s="7">
        <v>43465</v>
      </c>
      <c r="F5" s="7">
        <v>43190</v>
      </c>
      <c r="G5" s="7">
        <v>43738</v>
      </c>
      <c r="H5" s="7">
        <v>43830</v>
      </c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x14ac:dyDescent="0.25">
      <c r="A6" s="12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8" t="s">
        <v>13</v>
      </c>
      <c r="B7" s="13">
        <v>351512000</v>
      </c>
      <c r="C7" s="13">
        <v>373658000</v>
      </c>
      <c r="D7" s="13">
        <v>6254000</v>
      </c>
      <c r="E7" s="13">
        <v>67298000</v>
      </c>
      <c r="F7" s="13">
        <v>373658000</v>
      </c>
      <c r="G7" s="13">
        <v>16991000</v>
      </c>
      <c r="H7" s="13">
        <v>57445000</v>
      </c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8" t="s">
        <v>15</v>
      </c>
      <c r="B8" s="13">
        <v>-358658000</v>
      </c>
      <c r="C8" s="13">
        <v>-397611000</v>
      </c>
      <c r="D8" s="13">
        <v>-13131000</v>
      </c>
      <c r="E8" s="13">
        <v>-15904000</v>
      </c>
      <c r="F8" s="13">
        <v>-397611000</v>
      </c>
      <c r="G8" s="13">
        <v>-16886000</v>
      </c>
      <c r="H8" s="13">
        <v>-22240000</v>
      </c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8" t="s">
        <v>16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13">
        <v>0</v>
      </c>
      <c r="H9" s="13">
        <v>0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8" t="s">
        <v>18</v>
      </c>
      <c r="B10" s="2">
        <v>0</v>
      </c>
      <c r="C10" s="13">
        <v>-38249000</v>
      </c>
      <c r="D10" s="13">
        <v>-11903000</v>
      </c>
      <c r="E10" s="13">
        <v>-23850000</v>
      </c>
      <c r="F10" s="13">
        <v>-38249000</v>
      </c>
      <c r="G10" s="13">
        <v>-2000</v>
      </c>
      <c r="H10" s="13">
        <v>-5475000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8" t="s">
        <v>19</v>
      </c>
      <c r="B11" s="2">
        <v>0</v>
      </c>
      <c r="C11" s="13">
        <v>-2227000</v>
      </c>
      <c r="D11" s="2">
        <v>0</v>
      </c>
      <c r="E11" s="2">
        <v>0</v>
      </c>
      <c r="F11" s="13">
        <v>-2227000</v>
      </c>
      <c r="G11" s="13">
        <v>0</v>
      </c>
      <c r="H11" s="13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8" t="s">
        <v>20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13">
        <v>0</v>
      </c>
      <c r="H12" s="13">
        <v>0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8" t="s">
        <v>21</v>
      </c>
      <c r="B13" s="13">
        <v>-1421000</v>
      </c>
      <c r="C13" s="2">
        <v>0</v>
      </c>
      <c r="D13" s="2">
        <v>0</v>
      </c>
      <c r="E13" s="2">
        <v>0</v>
      </c>
      <c r="F13" s="2">
        <v>0</v>
      </c>
      <c r="G13" s="13">
        <v>0</v>
      </c>
      <c r="H13" s="13">
        <v>0</v>
      </c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8" t="s">
        <v>23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13">
        <v>0</v>
      </c>
      <c r="H14" s="13">
        <v>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8" t="s">
        <v>24</v>
      </c>
      <c r="B15" s="13">
        <v>-2067000</v>
      </c>
      <c r="C15" s="2">
        <v>0</v>
      </c>
      <c r="D15" s="2">
        <v>0</v>
      </c>
      <c r="E15" s="2">
        <v>0</v>
      </c>
      <c r="F15" s="2">
        <v>0</v>
      </c>
      <c r="G15" s="13">
        <v>0</v>
      </c>
      <c r="H15" s="13">
        <v>0</v>
      </c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x14ac:dyDescent="0.25">
      <c r="A16" s="6"/>
      <c r="B16" s="18">
        <f t="shared" ref="B16:H16" si="0">SUM(B7:B15)</f>
        <v>-10634000</v>
      </c>
      <c r="C16" s="18">
        <f t="shared" si="0"/>
        <v>-64429000</v>
      </c>
      <c r="D16" s="18">
        <f t="shared" si="0"/>
        <v>-18780000</v>
      </c>
      <c r="E16" s="18">
        <f t="shared" si="0"/>
        <v>27544000</v>
      </c>
      <c r="F16" s="18">
        <f t="shared" si="0"/>
        <v>-64429000</v>
      </c>
      <c r="G16" s="18">
        <f t="shared" si="0"/>
        <v>103000</v>
      </c>
      <c r="H16" s="18">
        <f t="shared" si="0"/>
        <v>29730000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x14ac:dyDescent="0.25">
      <c r="A17" s="6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2" t="s">
        <v>29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9" t="s">
        <v>32</v>
      </c>
      <c r="B19" s="13">
        <v>-539000</v>
      </c>
      <c r="C19" s="13">
        <v>-557000</v>
      </c>
      <c r="D19" s="2">
        <v>0</v>
      </c>
      <c r="E19" s="2">
        <v>0</v>
      </c>
      <c r="F19" s="13">
        <v>-557000</v>
      </c>
      <c r="G19" s="13">
        <v>0</v>
      </c>
      <c r="H19" s="13">
        <v>0</v>
      </c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9" t="s">
        <v>25</v>
      </c>
      <c r="B20" s="2">
        <v>0</v>
      </c>
      <c r="C20" s="13">
        <v>-55058000</v>
      </c>
      <c r="D20" s="2">
        <v>0</v>
      </c>
      <c r="E20" s="2">
        <v>0</v>
      </c>
      <c r="F20" s="13">
        <v>-55058000</v>
      </c>
      <c r="G20" s="13">
        <v>0</v>
      </c>
      <c r="H20" s="13">
        <v>0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/>
      <c r="B21" s="18">
        <f t="shared" ref="B21:H21" si="1">SUM(B19:B20)</f>
        <v>-539000</v>
      </c>
      <c r="C21" s="18">
        <f t="shared" si="1"/>
        <v>-55615000</v>
      </c>
      <c r="D21" s="18">
        <f t="shared" si="1"/>
        <v>0</v>
      </c>
      <c r="E21" s="18">
        <f t="shared" si="1"/>
        <v>0</v>
      </c>
      <c r="F21" s="18">
        <f t="shared" si="1"/>
        <v>-55615000</v>
      </c>
      <c r="G21" s="18">
        <f t="shared" si="1"/>
        <v>0</v>
      </c>
      <c r="H21" s="18">
        <f t="shared" si="1"/>
        <v>0</v>
      </c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2" t="s">
        <v>46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8" t="s">
        <v>47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13">
        <v>0</v>
      </c>
      <c r="H24" s="13">
        <v>0</v>
      </c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8" t="s">
        <v>49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13">
        <v>0</v>
      </c>
      <c r="H25" s="13">
        <v>0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8" t="s">
        <v>50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13">
        <v>0</v>
      </c>
      <c r="H26" s="13">
        <v>0</v>
      </c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8" t="s">
        <v>51</v>
      </c>
      <c r="B27" s="2"/>
      <c r="C27" s="2"/>
      <c r="D27" s="13">
        <v>46235000</v>
      </c>
      <c r="E27" s="13">
        <v>346045000</v>
      </c>
      <c r="F27" s="2">
        <v>0</v>
      </c>
      <c r="G27" s="13">
        <v>0</v>
      </c>
      <c r="H27" s="13">
        <v>0</v>
      </c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8" t="s">
        <v>52</v>
      </c>
      <c r="B28" s="2">
        <v>0</v>
      </c>
      <c r="C28" s="13">
        <v>136691000</v>
      </c>
      <c r="D28" s="13">
        <v>-12039000</v>
      </c>
      <c r="E28" s="13">
        <v>-364162000</v>
      </c>
      <c r="F28" s="13">
        <v>136691000</v>
      </c>
      <c r="G28" s="13">
        <v>0</v>
      </c>
      <c r="H28" s="13">
        <v>0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8" t="s">
        <v>54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13">
        <v>0</v>
      </c>
      <c r="H29" s="13">
        <v>0</v>
      </c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8" t="s">
        <v>55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13">
        <v>0</v>
      </c>
      <c r="H30" s="13">
        <v>0</v>
      </c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8" t="s">
        <v>57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13">
        <v>0</v>
      </c>
      <c r="H31" s="13">
        <v>0</v>
      </c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"/>
      <c r="B32" s="18">
        <f t="shared" ref="B32:H32" si="2">SUM(B24:B31)</f>
        <v>0</v>
      </c>
      <c r="C32" s="18">
        <f t="shared" si="2"/>
        <v>136691000</v>
      </c>
      <c r="D32" s="18">
        <f t="shared" si="2"/>
        <v>34196000</v>
      </c>
      <c r="E32" s="18">
        <f t="shared" si="2"/>
        <v>-18117000</v>
      </c>
      <c r="F32" s="18">
        <f t="shared" si="2"/>
        <v>136691000</v>
      </c>
      <c r="G32" s="18">
        <f t="shared" si="2"/>
        <v>0</v>
      </c>
      <c r="H32" s="18">
        <f t="shared" si="2"/>
        <v>0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" t="s">
        <v>64</v>
      </c>
      <c r="B34" s="17">
        <f t="shared" ref="B34:H34" si="3">B16+B21+B32</f>
        <v>-11173000</v>
      </c>
      <c r="C34" s="17">
        <f t="shared" si="3"/>
        <v>16647000</v>
      </c>
      <c r="D34" s="17">
        <f t="shared" si="3"/>
        <v>15416000</v>
      </c>
      <c r="E34" s="17">
        <f t="shared" si="3"/>
        <v>9427000</v>
      </c>
      <c r="F34" s="17">
        <f t="shared" si="3"/>
        <v>16647000</v>
      </c>
      <c r="G34" s="17">
        <f t="shared" si="3"/>
        <v>103000</v>
      </c>
      <c r="H34" s="17">
        <f t="shared" si="3"/>
        <v>29730000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1" t="s">
        <v>69</v>
      </c>
      <c r="B35" s="13">
        <v>27330000</v>
      </c>
      <c r="C35" s="13">
        <v>27330000</v>
      </c>
      <c r="D35" s="13">
        <v>18522000</v>
      </c>
      <c r="E35" s="13">
        <v>18522000</v>
      </c>
      <c r="F35" s="13">
        <v>27330000</v>
      </c>
      <c r="G35" s="13">
        <v>8548000</v>
      </c>
      <c r="H35" s="13">
        <v>8548000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5" t="s">
        <v>70</v>
      </c>
      <c r="B36" s="2"/>
      <c r="C36" s="13">
        <v>3350000</v>
      </c>
      <c r="D36" s="13">
        <v>353000</v>
      </c>
      <c r="E36" s="13">
        <v>-11000</v>
      </c>
      <c r="F36" s="13">
        <v>335000</v>
      </c>
      <c r="G36" s="13">
        <v>-2000</v>
      </c>
      <c r="H36" s="13">
        <v>5000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2" t="s">
        <v>73</v>
      </c>
      <c r="B37" s="17">
        <f t="shared" ref="B37:H37" si="4">SUM(B34:B36)</f>
        <v>16157000</v>
      </c>
      <c r="C37" s="17">
        <f t="shared" si="4"/>
        <v>47327000</v>
      </c>
      <c r="D37" s="17">
        <f t="shared" si="4"/>
        <v>34291000</v>
      </c>
      <c r="E37" s="17">
        <f t="shared" si="4"/>
        <v>27938000</v>
      </c>
      <c r="F37" s="17">
        <f t="shared" si="4"/>
        <v>44312000</v>
      </c>
      <c r="G37" s="17">
        <f t="shared" si="4"/>
        <v>8649000</v>
      </c>
      <c r="H37" s="17">
        <f t="shared" si="4"/>
        <v>38283000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12" t="s">
        <v>78</v>
      </c>
      <c r="B39" s="27">
        <f>B16/('1'!B50/10)</f>
        <v>-0.19000142938822184</v>
      </c>
      <c r="C39" s="27">
        <f>C16/('1'!C50/10)</f>
        <v>-1.1511756718124642</v>
      </c>
      <c r="D39" s="27">
        <f>D16/('1'!D50/10)</f>
        <v>-0.33554888507718694</v>
      </c>
      <c r="E39" s="27">
        <f>E16/('1'!E50/10)</f>
        <v>0.49213836477987422</v>
      </c>
      <c r="F39" s="27">
        <f>F16/('1'!F50/10)</f>
        <v>-1.1511756718124642</v>
      </c>
      <c r="G39" s="27">
        <f>G16/('1'!G50/10)</f>
        <v>1.8403373356203545E-3</v>
      </c>
      <c r="H39" s="27">
        <f>H16/('1'!H50/10)</f>
        <v>0.53119639794168094</v>
      </c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12" t="s">
        <v>92</v>
      </c>
      <c r="B40" s="2">
        <f>'1'!B50/10</f>
        <v>55968000</v>
      </c>
      <c r="C40" s="2">
        <f>'1'!C50/10</f>
        <v>55968000</v>
      </c>
      <c r="D40" s="2">
        <f>'1'!D50/10</f>
        <v>55968000</v>
      </c>
      <c r="E40" s="2">
        <f>'1'!E50/10</f>
        <v>55968000</v>
      </c>
      <c r="F40" s="2">
        <f>'1'!F50/10</f>
        <v>55968000</v>
      </c>
      <c r="G40" s="2">
        <f>'1'!G50/10</f>
        <v>55968000</v>
      </c>
      <c r="H40" s="2">
        <f>'1'!H50/10</f>
        <v>55968000</v>
      </c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</row>
    <row r="41" spans="1:26" ht="15.75" customHeight="1" x14ac:dyDescent="0.25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8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8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8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8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8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8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8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8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8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8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8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8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8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8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8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8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8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8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8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8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8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8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8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8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8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8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8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8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8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8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8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8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8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8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8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8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8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8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8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8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8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8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8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8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8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8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8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8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8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8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8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8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8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8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8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8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8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8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8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8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8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8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8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8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8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8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8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8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8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8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8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8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8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8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8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8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8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8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8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8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8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8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8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8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8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8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8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8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8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8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8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8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8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8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8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8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8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8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8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8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8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8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8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8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8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8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8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8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8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8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8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8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8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8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8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8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8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8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8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8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8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8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8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8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8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8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8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8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8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8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8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8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8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8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8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8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8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8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8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8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8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8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8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8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8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8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8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8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8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8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8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8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8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8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8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8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8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8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8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8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8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8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8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8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8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8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8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8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8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8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8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8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8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8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8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8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8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8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8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8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8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8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8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8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8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8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8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8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8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8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8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8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8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8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8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8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8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8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8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8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8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8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8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8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8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8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8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8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8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8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8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8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8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8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8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8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8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8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8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8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8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8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8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8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8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8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8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8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8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8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8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8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8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8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8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8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8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8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8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8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8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8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8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8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8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8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8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8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8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8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8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8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8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8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8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8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8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8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8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8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8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8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8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8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8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8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8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8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8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8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8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8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8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8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8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8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8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8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8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8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8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8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8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8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8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8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8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8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8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8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8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8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8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8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8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8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8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8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8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8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8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8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8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8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8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8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8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8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8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8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8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8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8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8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8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8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8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8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8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8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8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8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8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8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8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8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8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8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8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8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8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8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8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8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8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8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8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8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8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8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8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8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8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8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8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8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8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8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8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8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8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8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8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8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8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8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8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8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8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8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8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8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8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8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8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8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8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8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8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8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8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8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8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8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8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8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8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8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8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8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8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8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8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8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8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8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8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8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8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8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8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8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8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8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8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8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8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8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8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8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8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8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8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8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8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8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8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8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8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8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8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8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8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8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8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8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8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8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8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8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8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8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8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8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8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8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8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8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8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8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8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8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8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8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8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8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8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8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8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8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8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8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8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8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8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8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8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8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8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8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8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8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8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8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8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8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8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8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8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8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8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8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8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8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8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8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8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8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8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8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8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8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8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8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8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8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8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8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8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8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8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8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8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8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8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8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8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8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8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8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8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8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8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8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8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8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8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8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8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8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8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8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8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8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8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8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8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8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8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8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8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8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8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8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8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8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8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8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8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8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8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8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8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8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8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8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8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8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8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8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8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8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8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8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8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8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8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8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8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8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8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8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8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8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8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8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8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8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8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8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8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8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8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8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8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8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8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8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8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8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8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8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8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8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8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8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8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8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8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8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8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8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8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8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8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8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8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8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8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8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8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8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8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8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8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8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8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8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8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8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8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8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8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8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8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8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8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8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8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8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8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8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8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8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8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8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8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8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8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8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8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8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8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8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8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8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8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8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8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8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8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8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8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8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8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8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8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8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8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8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8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8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8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8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8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8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8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8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8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8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8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8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8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8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8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8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8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8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8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8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8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8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8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8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8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8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8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8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8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8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8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8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8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8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8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8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8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8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8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8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8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8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8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8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8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8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8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8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8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8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8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8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8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8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8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8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8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8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8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8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8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8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8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8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8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8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8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8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8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8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8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8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8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8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8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8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8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8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8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8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8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8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8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8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8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8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8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8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8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8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8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8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8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8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8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8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8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8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8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8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8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8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8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8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8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8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8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8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8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8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8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8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8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8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8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8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8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8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8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8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8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8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8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8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8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8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8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8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8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8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8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8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8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8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8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8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8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8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8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8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8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8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8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8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8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8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8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8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8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8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8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8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8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8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8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8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8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8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8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8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8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8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8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8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8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8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8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8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8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8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8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8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8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8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8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8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8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8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8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8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8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8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8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8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8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8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8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8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8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8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8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8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8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8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8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8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8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8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8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8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8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8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8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8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8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8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8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8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8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8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8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8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8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8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8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8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8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8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8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8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8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8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8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8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8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8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8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8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8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8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8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8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8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8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8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8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8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8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8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8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8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8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8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8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8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8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8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8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8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8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8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8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8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8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8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8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8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8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8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8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8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8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8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8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8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8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8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8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8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8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8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8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8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8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8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8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8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8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8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8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8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8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8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8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8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8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8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8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8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8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8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8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8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8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8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8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8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8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8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8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8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8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8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8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8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8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8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8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8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8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8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8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8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8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8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8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/>
  </sheetViews>
  <sheetFormatPr defaultColWidth="12.625" defaultRowHeight="15" customHeight="1" x14ac:dyDescent="0.2"/>
  <cols>
    <col min="1" max="1" width="14.5" customWidth="1"/>
    <col min="2" max="2" width="11.125" customWidth="1"/>
    <col min="3" max="5" width="7.625" customWidth="1"/>
    <col min="6" max="6" width="9.625" customWidth="1"/>
    <col min="7" max="26" width="7.625" customWidth="1"/>
  </cols>
  <sheetData>
    <row r="1" spans="1:8" x14ac:dyDescent="0.25">
      <c r="A1" s="1" t="s">
        <v>0</v>
      </c>
    </row>
    <row r="2" spans="1:8" x14ac:dyDescent="0.25">
      <c r="A2" s="1" t="s">
        <v>106</v>
      </c>
    </row>
    <row r="3" spans="1:8" x14ac:dyDescent="0.25">
      <c r="A3" s="1" t="s">
        <v>4</v>
      </c>
    </row>
    <row r="4" spans="1:8" ht="14.25" x14ac:dyDescent="0.2">
      <c r="B4" s="31" t="s">
        <v>5</v>
      </c>
      <c r="C4" s="32" t="s">
        <v>6</v>
      </c>
      <c r="D4" s="32" t="s">
        <v>7</v>
      </c>
      <c r="E4" s="32" t="s">
        <v>5</v>
      </c>
      <c r="F4" s="32" t="s">
        <v>8</v>
      </c>
    </row>
    <row r="5" spans="1:8" x14ac:dyDescent="0.25">
      <c r="A5" s="1"/>
      <c r="B5" s="33">
        <v>43100</v>
      </c>
      <c r="C5" s="34">
        <v>43190</v>
      </c>
      <c r="D5" s="34">
        <v>43373</v>
      </c>
      <c r="E5" s="34">
        <v>43465</v>
      </c>
      <c r="F5" s="34">
        <v>43190</v>
      </c>
    </row>
    <row r="6" spans="1:8" x14ac:dyDescent="0.25">
      <c r="A6" s="15" t="s">
        <v>107</v>
      </c>
      <c r="B6" s="35">
        <f>'2'!B33/'1'!B21</f>
        <v>-4.5169201447273682E-2</v>
      </c>
      <c r="C6" s="35">
        <f>'2'!C33/'1'!C21</f>
        <v>-7.9739196195167769E-2</v>
      </c>
      <c r="D6" s="35">
        <f>'2'!D33/'1'!D21</f>
        <v>-2.8061046928112964E-2</v>
      </c>
      <c r="E6" s="35">
        <f>'2'!E33/'1'!E21</f>
        <v>-4.6562640723149751E-2</v>
      </c>
      <c r="F6" s="35">
        <f>'2'!F33/'1'!F21</f>
        <v>-7.9739196195167769E-2</v>
      </c>
      <c r="G6" s="35"/>
      <c r="H6" s="35"/>
    </row>
    <row r="7" spans="1:8" x14ac:dyDescent="0.25">
      <c r="A7" s="15" t="s">
        <v>108</v>
      </c>
      <c r="B7" s="35">
        <f>'2'!B33/'1'!B49</f>
        <v>-0.1353571394499089</v>
      </c>
      <c r="C7" s="35">
        <f>'2'!C33/'1'!C49</f>
        <v>-0.27653389588100685</v>
      </c>
      <c r="D7" s="35">
        <f>'2'!D33/'1'!D49</f>
        <v>-0.11367887938364785</v>
      </c>
      <c r="E7" s="35">
        <f>'2'!E33/'1'!E49</f>
        <v>-0.1976654045424672</v>
      </c>
      <c r="F7" s="35">
        <f>'2'!F33/'1'!F49</f>
        <v>-0.27653389588100685</v>
      </c>
      <c r="G7" s="35"/>
      <c r="H7" s="35"/>
    </row>
    <row r="8" spans="1:8" x14ac:dyDescent="0.25">
      <c r="A8" s="15" t="s">
        <v>109</v>
      </c>
      <c r="B8" s="35">
        <f>'1'!B26/'1'!B49</f>
        <v>8.3497902733919105E-2</v>
      </c>
      <c r="C8" s="35">
        <f>'1'!C26/'1'!C49</f>
        <v>7.9654426487414193E-2</v>
      </c>
      <c r="D8" s="35">
        <f>'1'!D26/'1'!D49</f>
        <v>8.4252496360103443E-3</v>
      </c>
      <c r="E8" s="35">
        <f>'1'!E26/'1'!E49</f>
        <v>0.33399251692894388</v>
      </c>
      <c r="F8" s="35">
        <f>'1'!F26/'1'!F49</f>
        <v>7.9654426487414193E-2</v>
      </c>
      <c r="G8" s="35"/>
      <c r="H8" s="35"/>
    </row>
    <row r="9" spans="1:8" x14ac:dyDescent="0.25">
      <c r="A9" s="15" t="s">
        <v>110</v>
      </c>
      <c r="B9" s="36">
        <f>'1'!B12/'1'!B30</f>
        <v>0.65693509957944585</v>
      </c>
      <c r="C9" s="36">
        <f>'1'!C12/'1'!C30</f>
        <v>0.61261280467923085</v>
      </c>
      <c r="D9" s="36">
        <f>'1'!D12/'1'!D30</f>
        <v>0.50808615817831104</v>
      </c>
      <c r="E9" s="36">
        <f>'1'!E12/'1'!E30</f>
        <v>0.52424618082556951</v>
      </c>
      <c r="F9" s="36">
        <f>'1'!F12/'1'!F30</f>
        <v>0.61261280467923085</v>
      </c>
      <c r="G9" s="36"/>
      <c r="H9" s="36"/>
    </row>
    <row r="10" spans="1:8" x14ac:dyDescent="0.25">
      <c r="A10" s="15" t="s">
        <v>111</v>
      </c>
      <c r="B10" s="35">
        <f>'2'!B33/'2'!B6</f>
        <v>-0.64141048824593128</v>
      </c>
      <c r="C10" s="35">
        <f>'2'!C33/'2'!C6</f>
        <v>-1.1027564991427157</v>
      </c>
      <c r="D10" s="35">
        <f>'2'!D33/'2'!D6</f>
        <v>-1.9897067578207517</v>
      </c>
      <c r="E10" s="35">
        <f>'2'!E33/'2'!E6</f>
        <v>-1.6813432760922147</v>
      </c>
      <c r="F10" s="35">
        <f>'2'!F33/'2'!F6</f>
        <v>-1.1027564991427157</v>
      </c>
      <c r="G10" s="35"/>
      <c r="H10" s="35"/>
    </row>
    <row r="11" spans="1:8" x14ac:dyDescent="0.25">
      <c r="A11" s="15" t="s">
        <v>112</v>
      </c>
      <c r="B11" s="35">
        <f>'2'!B20/'2'!B6</f>
        <v>-0.31635774562989755</v>
      </c>
      <c r="C11" s="35">
        <f>'2'!C20/'2'!C6</f>
        <v>-0.47231559473438439</v>
      </c>
      <c r="D11" s="35">
        <f>'2'!D20/'2'!D6</f>
        <v>-1.1505194630614715</v>
      </c>
      <c r="E11" s="35">
        <f>'2'!E20/'2'!E6</f>
        <v>-0.72302457922257801</v>
      </c>
      <c r="F11" s="35">
        <f>'2'!F20/'2'!F6</f>
        <v>-0.47231559473438439</v>
      </c>
      <c r="G11" s="35"/>
      <c r="H11" s="35"/>
    </row>
    <row r="12" spans="1:8" x14ac:dyDescent="0.25">
      <c r="A12" s="15" t="s">
        <v>113</v>
      </c>
      <c r="B12" s="35">
        <f>'2'!B33/('1'!B49+'1'!B26)</f>
        <v>-0.12492607425300142</v>
      </c>
      <c r="C12" s="35">
        <f>'2'!C33/('1'!C49+'1'!C26)</f>
        <v>-0.25613185950683498</v>
      </c>
      <c r="D12" s="35">
        <f>'2'!D33/('1'!D49+'1'!D26)</f>
        <v>-0.11272910850326295</v>
      </c>
      <c r="E12" s="35">
        <f>'2'!E33/('1'!E49+'1'!E26)</f>
        <v>-0.14817579711580645</v>
      </c>
      <c r="F12" s="35">
        <f>'2'!F33/('1'!F49+'1'!F26)</f>
        <v>-0.25613185950683498</v>
      </c>
      <c r="G12" s="35"/>
      <c r="H12" s="35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2020-04-12T16:20:21Z</dcterms:modified>
</cp:coreProperties>
</file>