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</sheets>
  <calcPr calcId="162913"/>
  <extLst>
    <ext uri="GoogleSheetsCustomDataVersion1">
      <go:sheetsCustomData xmlns:go="http://customooxmlschemas.google.com/" r:id="rId7" roundtripDataSignature="AMtx7miYZ5VKkN0auX5XFleqgtTaloKGSQ=="/>
    </ext>
  </extLst>
</workbook>
</file>

<file path=xl/calcChain.xml><?xml version="1.0" encoding="utf-8"?>
<calcChain xmlns="http://schemas.openxmlformats.org/spreadsheetml/2006/main">
  <c r="H36" i="3" l="1"/>
  <c r="G36" i="3"/>
  <c r="F36" i="3"/>
  <c r="E36" i="3"/>
  <c r="D36" i="3"/>
  <c r="C36" i="3"/>
  <c r="B36" i="3"/>
  <c r="B35" i="3" s="1"/>
  <c r="H35" i="3"/>
  <c r="D35" i="3"/>
  <c r="H30" i="3"/>
  <c r="G30" i="3"/>
  <c r="F30" i="3"/>
  <c r="E30" i="3"/>
  <c r="D30" i="3"/>
  <c r="C30" i="3"/>
  <c r="H22" i="3"/>
  <c r="G22" i="3"/>
  <c r="F22" i="3"/>
  <c r="E22" i="3"/>
  <c r="D22" i="3"/>
  <c r="C22" i="3"/>
  <c r="H12" i="3"/>
  <c r="H31" i="3" s="1"/>
  <c r="H33" i="3" s="1"/>
  <c r="G12" i="3"/>
  <c r="G35" i="3" s="1"/>
  <c r="D12" i="3"/>
  <c r="D31" i="3" s="1"/>
  <c r="D33" i="3" s="1"/>
  <c r="C12" i="3"/>
  <c r="C35" i="3" s="1"/>
  <c r="H10" i="3"/>
  <c r="G10" i="3"/>
  <c r="F10" i="3"/>
  <c r="F12" i="3" s="1"/>
  <c r="E10" i="3"/>
  <c r="E12" i="3" s="1"/>
  <c r="D10" i="3"/>
  <c r="C10" i="3"/>
  <c r="H29" i="2"/>
  <c r="G29" i="2"/>
  <c r="F29" i="2"/>
  <c r="E29" i="2"/>
  <c r="D29" i="2"/>
  <c r="C29" i="2"/>
  <c r="B29" i="2"/>
  <c r="B28" i="2"/>
  <c r="H13" i="2"/>
  <c r="G13" i="2"/>
  <c r="F13" i="2"/>
  <c r="E13" i="2"/>
  <c r="D13" i="2"/>
  <c r="C13" i="2"/>
  <c r="H8" i="2"/>
  <c r="H14" i="2" s="1"/>
  <c r="H17" i="2" s="1"/>
  <c r="H19" i="2" s="1"/>
  <c r="H22" i="2" s="1"/>
  <c r="H26" i="2" s="1"/>
  <c r="H28" i="2" s="1"/>
  <c r="G8" i="2"/>
  <c r="G14" i="2" s="1"/>
  <c r="G17" i="2" s="1"/>
  <c r="G19" i="2" s="1"/>
  <c r="G22" i="2" s="1"/>
  <c r="G26" i="2" s="1"/>
  <c r="G28" i="2" s="1"/>
  <c r="F8" i="2"/>
  <c r="F14" i="2" s="1"/>
  <c r="F17" i="2" s="1"/>
  <c r="F19" i="2" s="1"/>
  <c r="F22" i="2" s="1"/>
  <c r="F26" i="2" s="1"/>
  <c r="F28" i="2" s="1"/>
  <c r="E8" i="2"/>
  <c r="E14" i="2" s="1"/>
  <c r="E17" i="2" s="1"/>
  <c r="E19" i="2" s="1"/>
  <c r="E22" i="2" s="1"/>
  <c r="E26" i="2" s="1"/>
  <c r="E28" i="2" s="1"/>
  <c r="D8" i="2"/>
  <c r="D14" i="2" s="1"/>
  <c r="D17" i="2" s="1"/>
  <c r="D19" i="2" s="1"/>
  <c r="D22" i="2" s="1"/>
  <c r="D26" i="2" s="1"/>
  <c r="D28" i="2" s="1"/>
  <c r="C8" i="2"/>
  <c r="C14" i="2" s="1"/>
  <c r="C17" i="2" s="1"/>
  <c r="C19" i="2" s="1"/>
  <c r="C22" i="2" s="1"/>
  <c r="C26" i="2" s="1"/>
  <c r="C28" i="2" s="1"/>
  <c r="H46" i="1"/>
  <c r="G46" i="1"/>
  <c r="F46" i="1"/>
  <c r="E46" i="1"/>
  <c r="D46" i="1"/>
  <c r="C46" i="1"/>
  <c r="H36" i="1"/>
  <c r="H45" i="1" s="1"/>
  <c r="G36" i="1"/>
  <c r="G45" i="1" s="1"/>
  <c r="F36" i="1"/>
  <c r="F43" i="1" s="1"/>
  <c r="E36" i="1"/>
  <c r="E43" i="1" s="1"/>
  <c r="D36" i="1"/>
  <c r="D45" i="1" s="1"/>
  <c r="C36" i="1"/>
  <c r="C45" i="1" s="1"/>
  <c r="H28" i="1"/>
  <c r="G28" i="1"/>
  <c r="F28" i="1"/>
  <c r="F34" i="1" s="1"/>
  <c r="E28" i="1"/>
  <c r="E34" i="1" s="1"/>
  <c r="D28" i="1"/>
  <c r="C28" i="1"/>
  <c r="H24" i="1"/>
  <c r="H43" i="1" s="1"/>
  <c r="G24" i="1"/>
  <c r="G43" i="1" s="1"/>
  <c r="F24" i="1"/>
  <c r="E24" i="1"/>
  <c r="D24" i="1"/>
  <c r="D43" i="1" s="1"/>
  <c r="C24" i="1"/>
  <c r="C43" i="1" s="1"/>
  <c r="H12" i="1"/>
  <c r="G12" i="1"/>
  <c r="F12" i="1"/>
  <c r="E12" i="1"/>
  <c r="D12" i="1"/>
  <c r="C12" i="1"/>
  <c r="H7" i="1"/>
  <c r="H20" i="1" s="1"/>
  <c r="G7" i="1"/>
  <c r="G20" i="1" s="1"/>
  <c r="F7" i="1"/>
  <c r="F20" i="1" s="1"/>
  <c r="E7" i="1"/>
  <c r="E20" i="1" s="1"/>
  <c r="D7" i="1"/>
  <c r="D20" i="1" s="1"/>
  <c r="C7" i="1"/>
  <c r="C20" i="1" s="1"/>
  <c r="F35" i="3" l="1"/>
  <c r="F31" i="3"/>
  <c r="F33" i="3" s="1"/>
  <c r="E35" i="3"/>
  <c r="E31" i="3"/>
  <c r="E33" i="3" s="1"/>
  <c r="C34" i="1"/>
  <c r="G34" i="1"/>
  <c r="E45" i="1"/>
  <c r="D34" i="1"/>
  <c r="H34" i="1"/>
  <c r="F45" i="1"/>
  <c r="C31" i="3"/>
  <c r="C33" i="3" s="1"/>
  <c r="G31" i="3"/>
  <c r="G33" i="3" s="1"/>
</calcChain>
</file>

<file path=xl/sharedStrings.xml><?xml version="1.0" encoding="utf-8"?>
<sst xmlns="http://schemas.openxmlformats.org/spreadsheetml/2006/main" count="109" uniqueCount="86">
  <si>
    <t>Aman Cotton Fibrous Limited</t>
  </si>
  <si>
    <t>Aman Cotton Fiborous</t>
  </si>
  <si>
    <t>Balance Sheet</t>
  </si>
  <si>
    <t>As at quarter end</t>
  </si>
  <si>
    <t>Cash Flow Statement</t>
  </si>
  <si>
    <t>Quarter 1</t>
  </si>
  <si>
    <t>Income Statement</t>
  </si>
  <si>
    <t>Quarter 3</t>
  </si>
  <si>
    <t>Quarter 2</t>
  </si>
  <si>
    <t>Quarter2</t>
  </si>
  <si>
    <t>ASSETS</t>
  </si>
  <si>
    <t>Net Revenues</t>
  </si>
  <si>
    <t>Net Cash Flows - Operating Activities</t>
  </si>
  <si>
    <t>Cost of goods sold</t>
  </si>
  <si>
    <t>NON CURRENT ASSETS</t>
  </si>
  <si>
    <t>Gross Profit</t>
  </si>
  <si>
    <t xml:space="preserve">Cash Generated from Operations </t>
  </si>
  <si>
    <t>Cash received from customer &amp; Other</t>
  </si>
  <si>
    <t>Property ,plant &amp; Equipment</t>
  </si>
  <si>
    <t>Operating Incomes/Expenses</t>
  </si>
  <si>
    <t>Cash paid to suppliers, Employees &amp; ohters</t>
  </si>
  <si>
    <t>Capital Work in Progress</t>
  </si>
  <si>
    <t>Administrative expenses</t>
  </si>
  <si>
    <t>Deferred Tax Assets</t>
  </si>
  <si>
    <t>Selling and distribution expenses</t>
  </si>
  <si>
    <t>CURRENT ASSETS</t>
  </si>
  <si>
    <t>Tax paid</t>
  </si>
  <si>
    <t>Operating Profit</t>
  </si>
  <si>
    <t>Investment in Listed Securities</t>
  </si>
  <si>
    <t>Non-Operating Income/(Expenses)</t>
  </si>
  <si>
    <t>Inventories</t>
  </si>
  <si>
    <t>Net Cash Flows - Investment Activities</t>
  </si>
  <si>
    <t>Investment</t>
  </si>
  <si>
    <t>Acquisition olProperty, Plant &amp; Equipment</t>
  </si>
  <si>
    <t>Financial Expenses</t>
  </si>
  <si>
    <t>Accounts Receivable and other Receivables</t>
  </si>
  <si>
    <t>Capital Work In Progress</t>
  </si>
  <si>
    <t>Advances, deposits &amp; pre-payments</t>
  </si>
  <si>
    <t>Loan to Sister Concern</t>
  </si>
  <si>
    <t>Cash &amp; cash equivalents</t>
  </si>
  <si>
    <t>Add-Non-operating income</t>
  </si>
  <si>
    <t>Advance against Land Purchase</t>
  </si>
  <si>
    <t>Profit Before contribution to WPPF</t>
  </si>
  <si>
    <t>FDR interest income</t>
  </si>
  <si>
    <t>Advance against Land Developntenr</t>
  </si>
  <si>
    <t>Dividend lncome</t>
  </si>
  <si>
    <t>Provision for expenses</t>
  </si>
  <si>
    <t>Contribution to WPPF</t>
  </si>
  <si>
    <t>Liabilities and Capital</t>
  </si>
  <si>
    <t>Profit Before Taxation</t>
  </si>
  <si>
    <t>Liabilities</t>
  </si>
  <si>
    <t>Net Cash Flows - Financing Activities</t>
  </si>
  <si>
    <t>Increase/(Decrease) in Long Term Borrowing</t>
  </si>
  <si>
    <t>Non Current Liabilities</t>
  </si>
  <si>
    <t>Provision for Taxation</t>
  </si>
  <si>
    <t>Increase/(Decrease) in Short Term Bonowing</t>
  </si>
  <si>
    <t>Current tax</t>
  </si>
  <si>
    <t>Imcrease /Decrease in share capital</t>
  </si>
  <si>
    <t>Deferred tax income</t>
  </si>
  <si>
    <t>Increase/Decrease in share premium</t>
  </si>
  <si>
    <t>Net Profit</t>
  </si>
  <si>
    <t>Increase /Decrease in dividend payable</t>
  </si>
  <si>
    <t>Long term Borrowings - Net of Current Maturity</t>
  </si>
  <si>
    <t>Deferred Tax Liability</t>
  </si>
  <si>
    <t>Interest Paid</t>
  </si>
  <si>
    <t>Current Liabilities</t>
  </si>
  <si>
    <t>Earnings per share (par value Taka 10)</t>
  </si>
  <si>
    <t>Net Change in Cash Flows</t>
  </si>
  <si>
    <t>Short term Borrowings</t>
  </si>
  <si>
    <t>Long Term Borrowing - Current Maturity</t>
  </si>
  <si>
    <t>Accounts Payable</t>
  </si>
  <si>
    <t>Liabilities for expenses &amp; Others</t>
  </si>
  <si>
    <t>Shares to Calculate EPS</t>
  </si>
  <si>
    <t>Cash and Cash Equivalents at Beginning Period</t>
  </si>
  <si>
    <t>Cash and Cash Equivalents at End of Period</t>
  </si>
  <si>
    <t>Shareholders’ Equity</t>
  </si>
  <si>
    <t>Net Operating Cash Flow Per Share</t>
  </si>
  <si>
    <t>Share capital -paid up</t>
  </si>
  <si>
    <t>Share Premium</t>
  </si>
  <si>
    <t>Retained earnings</t>
  </si>
  <si>
    <t>Available for Sale (AFS) Reserve</t>
  </si>
  <si>
    <t>Shares to Calculate NOCFPS</t>
  </si>
  <si>
    <t>Tax holiday reserve</t>
  </si>
  <si>
    <t>Revaluation Surplus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</si>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</sst>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/>
    <xf numFmtId="15" fontId="3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3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3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41" fontId="1" fillId="0" borderId="0" xfId="0" applyNumberFormat="1" applyFont="1"/>
    <xf numFmtId="3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1" fillId="0" borderId="2" xfId="0" applyFont="1" applyBorder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2" fillId="0" borderId="0" xfId="0" applyNumberFormat="1" applyFont="1"/>
    <xf numFmtId="3" fontId="3" fillId="0" borderId="0" xfId="0" applyNumberFormat="1" applyFont="1"/>
    <xf numFmtId="43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25" customWidth="1"/>
    <col min="2" max="2" width="17.625" customWidth="1"/>
    <col min="3" max="3" width="15.25" customWidth="1"/>
    <col min="4" max="4" width="17.625" customWidth="1"/>
    <col min="5" max="5" width="12.5" customWidth="1"/>
    <col min="6" max="6" width="12.125" customWidth="1"/>
    <col min="7" max="7" width="11.5" customWidth="1"/>
    <col min="8" max="8" width="12.375" customWidth="1"/>
    <col min="9" max="26" width="7.625" customWidth="1"/>
  </cols>
  <sheetData>
    <row r="1" spans="1:17" x14ac:dyDescent="0.25">
      <c r="A1" s="1" t="s">
        <v>0</v>
      </c>
      <c r="B1" s="1"/>
      <c r="C1" s="1"/>
      <c r="D1" s="1"/>
      <c r="E1" s="1"/>
    </row>
    <row r="2" spans="1:17" x14ac:dyDescent="0.25">
      <c r="A2" s="1" t="s">
        <v>2</v>
      </c>
      <c r="B2" s="1"/>
    </row>
    <row r="3" spans="1:17" x14ac:dyDescent="0.25">
      <c r="A3" s="1" t="s">
        <v>3</v>
      </c>
      <c r="B3" s="1"/>
    </row>
    <row r="4" spans="1:17" x14ac:dyDescent="0.2">
      <c r="B4" s="2" t="s">
        <v>5</v>
      </c>
      <c r="C4" s="2" t="s">
        <v>7</v>
      </c>
      <c r="D4" s="2" t="s">
        <v>5</v>
      </c>
      <c r="E4" s="2" t="s">
        <v>8</v>
      </c>
      <c r="F4" s="2" t="s">
        <v>7</v>
      </c>
      <c r="G4" s="3" t="s">
        <v>5</v>
      </c>
      <c r="H4" s="3" t="s">
        <v>8</v>
      </c>
    </row>
    <row r="5" spans="1:17" x14ac:dyDescent="0.25">
      <c r="B5" s="4">
        <v>43100</v>
      </c>
      <c r="C5" s="4">
        <v>43190</v>
      </c>
      <c r="D5" s="4">
        <v>43373</v>
      </c>
      <c r="E5" s="4">
        <v>43465</v>
      </c>
      <c r="F5" s="5">
        <v>43555</v>
      </c>
      <c r="G5" s="6">
        <v>43738</v>
      </c>
      <c r="H5" s="6">
        <v>43830</v>
      </c>
    </row>
    <row r="6" spans="1:17" x14ac:dyDescent="0.25">
      <c r="A6" s="7" t="s">
        <v>10</v>
      </c>
      <c r="B6" s="11"/>
      <c r="C6" s="5"/>
      <c r="D6" s="5"/>
      <c r="E6" s="5"/>
    </row>
    <row r="7" spans="1:17" x14ac:dyDescent="0.25">
      <c r="A7" s="13" t="s">
        <v>14</v>
      </c>
      <c r="B7" s="13"/>
      <c r="C7" s="15">
        <f t="shared" ref="C7:H7" si="0">C8+C9+C10</f>
        <v>1759741281</v>
      </c>
      <c r="D7" s="15">
        <f t="shared" si="0"/>
        <v>1787090687</v>
      </c>
      <c r="E7" s="15">
        <f t="shared" si="0"/>
        <v>1773415984</v>
      </c>
      <c r="F7" s="15">
        <f t="shared" si="0"/>
        <v>1759741281</v>
      </c>
      <c r="G7" s="15">
        <f t="shared" si="0"/>
        <v>0</v>
      </c>
      <c r="H7" s="15">
        <f t="shared" si="0"/>
        <v>0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2" t="s">
        <v>18</v>
      </c>
      <c r="C8" s="10">
        <v>1343204015</v>
      </c>
      <c r="D8" s="10">
        <v>1370553421</v>
      </c>
      <c r="E8" s="10">
        <v>1356878718</v>
      </c>
      <c r="F8" s="14">
        <v>1343204015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12" t="s">
        <v>21</v>
      </c>
      <c r="C9" s="10">
        <v>416537266</v>
      </c>
      <c r="D9" s="10">
        <v>416537266</v>
      </c>
      <c r="E9" s="10">
        <v>416537266</v>
      </c>
      <c r="F9" s="14">
        <v>416537266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12" t="s">
        <v>23</v>
      </c>
      <c r="C10" s="15"/>
      <c r="D10" s="15"/>
      <c r="E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A12" s="13" t="s">
        <v>25</v>
      </c>
      <c r="B12" s="13"/>
      <c r="C12" s="15">
        <f t="shared" ref="C12:H12" si="1">C13+C14+C16+C17+C18+C19+C15</f>
        <v>3792250983</v>
      </c>
      <c r="D12" s="15">
        <f t="shared" si="1"/>
        <v>3564191201</v>
      </c>
      <c r="E12" s="15">
        <f t="shared" si="1"/>
        <v>3613068580</v>
      </c>
      <c r="F12" s="15">
        <f t="shared" si="1"/>
        <v>3792250983</v>
      </c>
      <c r="G12" s="15">
        <f t="shared" si="1"/>
        <v>0</v>
      </c>
      <c r="H12" s="15">
        <f t="shared" si="1"/>
        <v>0</v>
      </c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25">
      <c r="A13" s="12" t="s">
        <v>28</v>
      </c>
      <c r="C13" s="19">
        <v>93035</v>
      </c>
      <c r="D13" s="10">
        <v>79358</v>
      </c>
      <c r="E13" s="14">
        <v>117083</v>
      </c>
      <c r="F13" s="14">
        <v>93035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5">
      <c r="A14" s="12" t="s">
        <v>30</v>
      </c>
      <c r="C14" s="10">
        <v>974419770</v>
      </c>
      <c r="D14" s="10">
        <v>942607383</v>
      </c>
      <c r="E14" s="10">
        <v>971444446</v>
      </c>
      <c r="F14" s="14">
        <v>974419710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A15" s="12" t="s">
        <v>32</v>
      </c>
      <c r="C15" s="10">
        <v>746547367</v>
      </c>
      <c r="D15" s="10">
        <v>730000000</v>
      </c>
      <c r="E15" s="10">
        <v>737752192</v>
      </c>
      <c r="F15" s="14">
        <v>746547367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5">
      <c r="A16" s="12" t="s">
        <v>35</v>
      </c>
      <c r="C16" s="10">
        <v>842515212</v>
      </c>
      <c r="D16" s="10">
        <v>849576925</v>
      </c>
      <c r="E16" s="10">
        <v>818643897</v>
      </c>
      <c r="F16" s="14">
        <v>842515212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25">
      <c r="A17" s="12" t="s">
        <v>37</v>
      </c>
      <c r="C17" s="10">
        <v>973939909</v>
      </c>
      <c r="D17" s="10">
        <v>836893822</v>
      </c>
      <c r="E17" s="10">
        <v>898619898</v>
      </c>
      <c r="F17" s="14">
        <v>973939909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25">
      <c r="A18" s="12" t="s">
        <v>38</v>
      </c>
      <c r="C18" s="10">
        <v>143281587</v>
      </c>
      <c r="D18" s="10">
        <v>159047146</v>
      </c>
      <c r="E18" s="10">
        <v>143281587</v>
      </c>
      <c r="F18" s="14">
        <v>143281587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25">
      <c r="A19" s="12" t="s">
        <v>39</v>
      </c>
      <c r="C19" s="10">
        <v>111454103</v>
      </c>
      <c r="D19" s="10">
        <v>45986567</v>
      </c>
      <c r="E19" s="10">
        <v>43209477</v>
      </c>
      <c r="F19" s="14">
        <v>111454163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5">
      <c r="A20" s="1"/>
      <c r="B20" s="1"/>
      <c r="C20" s="15">
        <f t="shared" ref="C20:D20" si="2">C7+C12</f>
        <v>5551992264</v>
      </c>
      <c r="D20" s="15">
        <f t="shared" si="2"/>
        <v>5351281888</v>
      </c>
      <c r="E20" s="15">
        <f>(E7+E12)-1</f>
        <v>5386484563</v>
      </c>
      <c r="F20" s="15">
        <f t="shared" ref="F20:H20" si="3">(F7+F12)</f>
        <v>5551992264</v>
      </c>
      <c r="G20" s="15">
        <f t="shared" si="3"/>
        <v>0</v>
      </c>
      <c r="H20" s="15">
        <f t="shared" si="3"/>
        <v>0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1:17" ht="15.75" customHeight="1" x14ac:dyDescent="0.25">
      <c r="A21" s="1"/>
      <c r="B21" s="1"/>
      <c r="C21" s="15"/>
      <c r="D21" s="15"/>
      <c r="E21" s="15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ht="15.75" customHeight="1" x14ac:dyDescent="0.25">
      <c r="A22" s="21" t="s">
        <v>48</v>
      </c>
      <c r="B22" s="22"/>
      <c r="C22" s="15"/>
      <c r="D22" s="15"/>
      <c r="E22" s="1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ht="15.75" customHeight="1" x14ac:dyDescent="0.25">
      <c r="A23" s="23" t="s">
        <v>50</v>
      </c>
      <c r="B23" s="2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ht="15.75" customHeight="1" x14ac:dyDescent="0.25">
      <c r="A24" s="13" t="s">
        <v>53</v>
      </c>
      <c r="B24" s="13"/>
      <c r="C24" s="15">
        <f t="shared" ref="C24:H24" si="4">SUM(C25:C26)</f>
        <v>138763224</v>
      </c>
      <c r="D24" s="15">
        <f t="shared" si="4"/>
        <v>139904804</v>
      </c>
      <c r="E24" s="15">
        <f t="shared" si="4"/>
        <v>127518014</v>
      </c>
      <c r="F24" s="15">
        <f t="shared" si="4"/>
        <v>138763224</v>
      </c>
      <c r="G24" s="15">
        <f t="shared" si="4"/>
        <v>0</v>
      </c>
      <c r="H24" s="15">
        <f t="shared" si="4"/>
        <v>0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 ht="15.75" customHeight="1" x14ac:dyDescent="0.25">
      <c r="A25" s="12" t="s">
        <v>62</v>
      </c>
      <c r="C25" s="14">
        <v>50429891</v>
      </c>
      <c r="D25" s="10">
        <v>54272962</v>
      </c>
      <c r="E25" s="10">
        <v>40864608</v>
      </c>
      <c r="F25" s="12">
        <v>50429891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ht="15.75" customHeight="1" x14ac:dyDescent="0.25">
      <c r="A26" s="12" t="s">
        <v>63</v>
      </c>
      <c r="C26" s="14">
        <v>88333333</v>
      </c>
      <c r="D26" s="10">
        <v>85631842</v>
      </c>
      <c r="E26" s="10">
        <v>86653406</v>
      </c>
      <c r="F26" s="12">
        <v>88333333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15.75" customHeight="1" x14ac:dyDescent="0.25"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ht="15.75" customHeight="1" x14ac:dyDescent="0.25">
      <c r="A28" s="13" t="s">
        <v>65</v>
      </c>
      <c r="B28" s="13"/>
      <c r="C28" s="15">
        <f t="shared" ref="C28:H28" si="5">SUM(C29:C33)</f>
        <v>1035187527</v>
      </c>
      <c r="D28" s="15">
        <f t="shared" si="5"/>
        <v>944706030</v>
      </c>
      <c r="E28" s="15">
        <f t="shared" si="5"/>
        <v>1028892471</v>
      </c>
      <c r="F28" s="15">
        <f t="shared" si="5"/>
        <v>1035187527</v>
      </c>
      <c r="G28" s="15">
        <f t="shared" si="5"/>
        <v>0</v>
      </c>
      <c r="H28" s="15">
        <f t="shared" si="5"/>
        <v>0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ht="15.75" customHeight="1" x14ac:dyDescent="0.25">
      <c r="A29" s="12" t="s">
        <v>68</v>
      </c>
      <c r="C29" s="14">
        <v>845496665</v>
      </c>
      <c r="D29" s="14">
        <v>826337412</v>
      </c>
      <c r="E29" s="14">
        <v>780383255</v>
      </c>
      <c r="F29" s="14">
        <v>845496665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ht="15.75" customHeight="1" x14ac:dyDescent="0.25">
      <c r="A30" s="12" t="s">
        <v>69</v>
      </c>
      <c r="C30" s="14">
        <v>30288816</v>
      </c>
      <c r="D30" s="14">
        <v>32969035</v>
      </c>
      <c r="E30" s="14">
        <v>37975435</v>
      </c>
      <c r="F30" s="14">
        <v>30288816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ht="15.75" customHeight="1" x14ac:dyDescent="0.25">
      <c r="A31" s="12" t="s">
        <v>70</v>
      </c>
      <c r="C31" s="14">
        <v>9414104</v>
      </c>
      <c r="D31" s="14">
        <v>7057130</v>
      </c>
      <c r="E31" s="14">
        <v>9602765</v>
      </c>
      <c r="F31" s="14">
        <v>9414104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ht="15.75" customHeight="1" x14ac:dyDescent="0.25">
      <c r="A32" s="12" t="s">
        <v>71</v>
      </c>
      <c r="C32" s="14">
        <v>80164718</v>
      </c>
      <c r="D32" s="14">
        <v>24191178</v>
      </c>
      <c r="E32" s="14">
        <v>131220233</v>
      </c>
      <c r="F32" s="14">
        <v>80164718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ht="15.75" customHeight="1" x14ac:dyDescent="0.25">
      <c r="A33" s="12" t="s">
        <v>54</v>
      </c>
      <c r="C33" s="14">
        <v>69823224</v>
      </c>
      <c r="D33" s="14">
        <v>54151275</v>
      </c>
      <c r="E33" s="14">
        <v>69710783</v>
      </c>
      <c r="F33" s="14">
        <v>69823224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ht="15.75" customHeight="1" x14ac:dyDescent="0.25">
      <c r="C34" s="18">
        <f t="shared" ref="C34:H34" si="6">C28+C24</f>
        <v>1173950751</v>
      </c>
      <c r="D34" s="18">
        <f t="shared" si="6"/>
        <v>1084610834</v>
      </c>
      <c r="E34" s="18">
        <f t="shared" si="6"/>
        <v>1156410485</v>
      </c>
      <c r="F34" s="18">
        <f t="shared" si="6"/>
        <v>1173950751</v>
      </c>
      <c r="G34" s="18">
        <f t="shared" si="6"/>
        <v>0</v>
      </c>
      <c r="H34" s="18">
        <f t="shared" si="6"/>
        <v>0</v>
      </c>
      <c r="I34" s="14"/>
      <c r="J34" s="14"/>
      <c r="K34" s="14"/>
      <c r="L34" s="14"/>
      <c r="M34" s="14"/>
      <c r="N34" s="14"/>
      <c r="O34" s="14"/>
      <c r="P34" s="14"/>
      <c r="Q34" s="14"/>
    </row>
    <row r="35" spans="1:17" ht="15.75" customHeight="1" x14ac:dyDescent="0.25">
      <c r="C35" s="14"/>
      <c r="D35" s="14"/>
      <c r="E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ht="15.75" customHeight="1" x14ac:dyDescent="0.25">
      <c r="A36" s="13" t="s">
        <v>75</v>
      </c>
      <c r="B36" s="13"/>
      <c r="C36" s="15">
        <f t="shared" ref="C36:H36" si="7">SUM(C37:C42)</f>
        <v>4378041514</v>
      </c>
      <c r="D36" s="15">
        <f t="shared" si="7"/>
        <v>4266671054</v>
      </c>
      <c r="E36" s="15">
        <f t="shared" si="7"/>
        <v>4230074079</v>
      </c>
      <c r="F36" s="15">
        <f t="shared" si="7"/>
        <v>4378041514</v>
      </c>
      <c r="G36" s="15">
        <f t="shared" si="7"/>
        <v>0</v>
      </c>
      <c r="H36" s="15">
        <f t="shared" si="7"/>
        <v>0</v>
      </c>
      <c r="I36" s="25"/>
      <c r="J36" s="14"/>
      <c r="K36" s="14"/>
      <c r="L36" s="14"/>
      <c r="M36" s="14"/>
      <c r="N36" s="14"/>
      <c r="O36" s="14"/>
      <c r="P36" s="14"/>
      <c r="Q36" s="14"/>
    </row>
    <row r="37" spans="1:17" ht="15.75" customHeight="1" x14ac:dyDescent="0.25">
      <c r="A37" s="12" t="s">
        <v>77</v>
      </c>
      <c r="C37" s="14">
        <v>1008333330</v>
      </c>
      <c r="D37" s="10">
        <v>1008333330</v>
      </c>
      <c r="E37" s="10">
        <v>1008333330</v>
      </c>
      <c r="F37" s="14">
        <v>1008333330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ht="15.75" customHeight="1" x14ac:dyDescent="0.25">
      <c r="A38" s="16" t="s">
        <v>78</v>
      </c>
      <c r="B38" s="16"/>
      <c r="C38" s="14">
        <v>591666658</v>
      </c>
      <c r="D38" s="10">
        <v>591666658</v>
      </c>
      <c r="E38" s="10">
        <v>591666658</v>
      </c>
      <c r="F38" s="12">
        <v>591666658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ht="15.75" customHeight="1" x14ac:dyDescent="0.25">
      <c r="A39" s="12" t="s">
        <v>79</v>
      </c>
      <c r="C39" s="14">
        <v>2512679346</v>
      </c>
      <c r="D39" s="10">
        <v>2401321195</v>
      </c>
      <c r="E39" s="10">
        <v>2364690268</v>
      </c>
      <c r="F39" s="12">
        <v>2512679346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ht="15.75" customHeight="1" x14ac:dyDescent="0.25">
      <c r="A40" s="12" t="s">
        <v>80</v>
      </c>
      <c r="C40" s="10">
        <v>-20058</v>
      </c>
      <c r="D40" s="10">
        <v>-32367</v>
      </c>
      <c r="E40" s="10">
        <v>1585</v>
      </c>
      <c r="F40" s="10">
        <v>-20058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5">
      <c r="A41" s="12" t="s">
        <v>82</v>
      </c>
      <c r="C41" s="14">
        <v>0</v>
      </c>
      <c r="D41" s="10">
        <v>0</v>
      </c>
      <c r="E41" s="10">
        <v>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5">
      <c r="A42" s="12" t="s">
        <v>83</v>
      </c>
      <c r="C42" s="14">
        <v>265382238</v>
      </c>
      <c r="D42" s="10">
        <v>265382238</v>
      </c>
      <c r="E42" s="10">
        <v>265382238</v>
      </c>
      <c r="F42" s="12">
        <v>265382238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ht="15.75" customHeight="1" x14ac:dyDescent="0.25">
      <c r="A43" s="1"/>
      <c r="B43" s="1"/>
      <c r="C43" s="15">
        <f>(C36+C24+C28)-1</f>
        <v>5551992264</v>
      </c>
      <c r="D43" s="15">
        <f>D36+D24+D28</f>
        <v>5351281888</v>
      </c>
      <c r="E43" s="15">
        <f>(E36+E24+E28)-1</f>
        <v>5386484563</v>
      </c>
      <c r="F43" s="15">
        <f t="shared" ref="F43:H43" si="8">(F36+F24+F28)</f>
        <v>5551992265</v>
      </c>
      <c r="G43" s="15">
        <f t="shared" si="8"/>
        <v>0</v>
      </c>
      <c r="H43" s="15">
        <f t="shared" si="8"/>
        <v>0</v>
      </c>
      <c r="I43" s="14"/>
      <c r="J43" s="14"/>
      <c r="K43" s="14"/>
      <c r="L43" s="14"/>
      <c r="M43" s="14"/>
      <c r="N43" s="14"/>
      <c r="O43" s="14"/>
      <c r="P43" s="14"/>
      <c r="Q43" s="14"/>
    </row>
    <row r="44" spans="1:17" ht="15.75" customHeight="1" x14ac:dyDescent="0.25"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ht="15.75" customHeight="1" x14ac:dyDescent="0.25">
      <c r="A45" s="8" t="s">
        <v>84</v>
      </c>
      <c r="B45" s="1"/>
      <c r="C45" s="26">
        <f t="shared" ref="C45:H45" si="9">C36/(C37/10)</f>
        <v>43.418593670805265</v>
      </c>
      <c r="D45" s="26">
        <f t="shared" si="9"/>
        <v>42.314093237401963</v>
      </c>
      <c r="E45" s="26">
        <f t="shared" si="9"/>
        <v>41.95114802959057</v>
      </c>
      <c r="F45" s="26">
        <f t="shared" si="9"/>
        <v>43.418593670805265</v>
      </c>
      <c r="G45" s="26" t="e">
        <f t="shared" si="9"/>
        <v>#DIV/0!</v>
      </c>
      <c r="H45" s="26" t="e">
        <f t="shared" si="9"/>
        <v>#DIV/0!</v>
      </c>
      <c r="I45" s="14"/>
      <c r="J45" s="14"/>
      <c r="K45" s="14"/>
      <c r="L45" s="14"/>
      <c r="M45" s="14"/>
      <c r="N45" s="14"/>
      <c r="O45" s="14"/>
      <c r="P45" s="14"/>
      <c r="Q45" s="14"/>
    </row>
    <row r="46" spans="1:17" ht="15.75" customHeight="1" x14ac:dyDescent="0.25">
      <c r="A46" s="8" t="s">
        <v>85</v>
      </c>
      <c r="B46" s="1"/>
      <c r="C46" s="15">
        <f t="shared" ref="C46:H46" si="10">C37/10</f>
        <v>100833333</v>
      </c>
      <c r="D46" s="15">
        <f t="shared" si="10"/>
        <v>100833333</v>
      </c>
      <c r="E46" s="15">
        <f t="shared" si="10"/>
        <v>100833333</v>
      </c>
      <c r="F46" s="15">
        <f t="shared" si="10"/>
        <v>100833333</v>
      </c>
      <c r="G46" s="15">
        <f t="shared" si="10"/>
        <v>0</v>
      </c>
      <c r="H46" s="15">
        <f t="shared" si="10"/>
        <v>0</v>
      </c>
      <c r="I46" s="14"/>
      <c r="J46" s="14"/>
      <c r="K46" s="14"/>
      <c r="L46" s="14"/>
      <c r="M46" s="14"/>
      <c r="N46" s="14"/>
      <c r="O46" s="14"/>
      <c r="P46" s="14"/>
      <c r="Q46" s="14"/>
    </row>
    <row r="47" spans="1:17" ht="15.75" customHeight="1" x14ac:dyDescent="0.25">
      <c r="A47" s="27"/>
      <c r="B47" s="2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ht="15.75" customHeight="1" x14ac:dyDescent="0.25"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7:17" ht="15.75" customHeight="1" x14ac:dyDescent="0.25"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7:17" ht="15.75" customHeight="1" x14ac:dyDescent="0.25"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7:17" ht="15.75" customHeight="1" x14ac:dyDescent="0.25"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7:17" ht="15.75" customHeight="1" x14ac:dyDescent="0.25"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7:17" ht="15.75" customHeight="1" x14ac:dyDescent="0.25"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7:17" ht="15.75" customHeight="1" x14ac:dyDescent="0.25"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7:17" ht="15.75" customHeight="1" x14ac:dyDescent="0.25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7:17" ht="15.75" customHeight="1" x14ac:dyDescent="0.25"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7:17" ht="15.75" customHeight="1" x14ac:dyDescent="0.25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7:17" ht="15.75" customHeight="1" x14ac:dyDescent="0.25"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7:17" ht="15.75" customHeight="1" x14ac:dyDescent="0.25"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7:17" ht="15.75" customHeight="1" x14ac:dyDescent="0.25"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7:17" ht="15.75" customHeight="1" x14ac:dyDescent="0.25"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7:17" ht="15.75" customHeight="1" x14ac:dyDescent="0.25"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7:17" ht="15.75" customHeight="1" x14ac:dyDescent="0.25"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7:17" ht="15.75" customHeight="1" x14ac:dyDescent="0.25"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7:17" ht="15.75" customHeight="1" x14ac:dyDescent="0.25"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7:17" ht="15.75" customHeight="1" x14ac:dyDescent="0.25"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7:17" ht="15.75" customHeight="1" x14ac:dyDescent="0.25"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7:17" ht="15.75" customHeight="1" x14ac:dyDescent="0.25"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7:17" ht="15.75" customHeight="1" x14ac:dyDescent="0.25"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7:17" ht="15.75" customHeight="1" x14ac:dyDescent="0.25"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7:17" ht="15.75" customHeight="1" x14ac:dyDescent="0.25"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7:17" ht="15.75" customHeight="1" x14ac:dyDescent="0.25"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7:17" ht="15.75" customHeight="1" x14ac:dyDescent="0.25"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7:17" ht="15.75" customHeight="1" x14ac:dyDescent="0.25"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7:17" ht="15.75" customHeight="1" x14ac:dyDescent="0.25"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7:17" ht="15.75" customHeight="1" x14ac:dyDescent="0.2"/>
    <row r="77" spans="7:17" ht="15.75" customHeight="1" x14ac:dyDescent="0.2"/>
    <row r="78" spans="7:17" ht="15.75" customHeight="1" x14ac:dyDescent="0.2"/>
    <row r="79" spans="7:17" ht="15.75" customHeight="1" x14ac:dyDescent="0.2"/>
    <row r="80" spans="7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5" customWidth="1"/>
    <col min="2" max="2" width="18.125" customWidth="1"/>
    <col min="3" max="3" width="12.5" customWidth="1"/>
    <col min="4" max="4" width="18.125" customWidth="1"/>
    <col min="5" max="5" width="13.125" customWidth="1"/>
    <col min="6" max="6" width="13.75" customWidth="1"/>
    <col min="7" max="7" width="11.875" customWidth="1"/>
    <col min="8" max="8" width="11.25" customWidth="1"/>
    <col min="9" max="26" width="7.625" customWidth="1"/>
  </cols>
  <sheetData>
    <row r="1" spans="1:26" x14ac:dyDescent="0.25">
      <c r="A1" s="1" t="s">
        <v>1</v>
      </c>
      <c r="B1" s="1"/>
      <c r="D1" s="1"/>
      <c r="E1" s="1"/>
    </row>
    <row r="2" spans="1:26" x14ac:dyDescent="0.25">
      <c r="A2" s="1" t="s">
        <v>6</v>
      </c>
      <c r="B2" s="1"/>
      <c r="D2" s="1"/>
      <c r="E2" s="1"/>
    </row>
    <row r="3" spans="1:26" x14ac:dyDescent="0.25">
      <c r="A3" s="1" t="s">
        <v>3</v>
      </c>
      <c r="B3" s="1"/>
      <c r="D3" s="1"/>
      <c r="E3" s="1"/>
    </row>
    <row r="4" spans="1:26" x14ac:dyDescent="0.2">
      <c r="A4" s="2"/>
      <c r="B4" s="2" t="s">
        <v>5</v>
      </c>
      <c r="C4" s="2" t="s">
        <v>7</v>
      </c>
      <c r="D4" s="2" t="s">
        <v>5</v>
      </c>
      <c r="E4" s="2" t="s">
        <v>9</v>
      </c>
      <c r="F4" s="2" t="s">
        <v>7</v>
      </c>
      <c r="G4" s="3" t="s">
        <v>5</v>
      </c>
      <c r="H4" s="3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/>
      <c r="B5" s="4">
        <v>43100</v>
      </c>
      <c r="C5" s="4">
        <v>43190</v>
      </c>
      <c r="D5" s="4">
        <v>43373</v>
      </c>
      <c r="E5" s="4">
        <v>43465</v>
      </c>
      <c r="F5" s="5">
        <v>43555</v>
      </c>
      <c r="G5" s="6">
        <v>43738</v>
      </c>
      <c r="H5" s="6">
        <v>43830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8" t="s">
        <v>11</v>
      </c>
      <c r="B6" s="9"/>
      <c r="C6" s="9">
        <v>1160707720</v>
      </c>
      <c r="D6" s="9">
        <v>559389400</v>
      </c>
      <c r="E6" s="9">
        <v>783357180</v>
      </c>
      <c r="F6" s="9">
        <v>1160707720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6" x14ac:dyDescent="0.25">
      <c r="A7" s="12" t="s">
        <v>13</v>
      </c>
      <c r="B7" s="10"/>
      <c r="C7" s="9">
        <v>876565222</v>
      </c>
      <c r="D7" s="9">
        <v>432636481</v>
      </c>
      <c r="E7" s="9">
        <v>570785988</v>
      </c>
      <c r="F7" s="9">
        <v>876565222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6" x14ac:dyDescent="0.25">
      <c r="A8" s="8" t="s">
        <v>15</v>
      </c>
      <c r="B8" s="1"/>
      <c r="C8" s="15">
        <f t="shared" ref="C8:H8" si="0">C6-C7</f>
        <v>284142498</v>
      </c>
      <c r="D8" s="15">
        <f t="shared" si="0"/>
        <v>126752919</v>
      </c>
      <c r="E8" s="15">
        <f t="shared" si="0"/>
        <v>212571192</v>
      </c>
      <c r="F8" s="15">
        <f t="shared" si="0"/>
        <v>284142498</v>
      </c>
      <c r="G8" s="15">
        <f t="shared" si="0"/>
        <v>0</v>
      </c>
      <c r="H8" s="15">
        <f t="shared" si="0"/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6" x14ac:dyDescent="0.25">
      <c r="A9" s="8"/>
      <c r="B9" s="1"/>
      <c r="C9" s="15"/>
      <c r="D9" s="15"/>
      <c r="E9" s="1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6" x14ac:dyDescent="0.25">
      <c r="A10" s="8" t="s">
        <v>19</v>
      </c>
      <c r="C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6" x14ac:dyDescent="0.25">
      <c r="A11" s="12" t="s">
        <v>22</v>
      </c>
      <c r="C11" s="10">
        <v>32529319</v>
      </c>
      <c r="D11" s="10">
        <v>20558819</v>
      </c>
      <c r="E11" s="10">
        <v>25772685</v>
      </c>
      <c r="F11" s="10">
        <v>32529319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6" x14ac:dyDescent="0.25">
      <c r="A12" s="12" t="s">
        <v>24</v>
      </c>
      <c r="C12" s="10">
        <v>2537579</v>
      </c>
      <c r="D12" s="10">
        <v>859506</v>
      </c>
      <c r="E12" s="10">
        <v>1647588</v>
      </c>
      <c r="F12" s="10">
        <v>2537579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6" x14ac:dyDescent="0.25">
      <c r="A13" s="1"/>
      <c r="B13" s="1"/>
      <c r="C13" s="15">
        <f t="shared" ref="C13:H13" si="1">SUM(C11:C12)</f>
        <v>35066898</v>
      </c>
      <c r="D13" s="15">
        <f t="shared" si="1"/>
        <v>21418325</v>
      </c>
      <c r="E13" s="15">
        <f t="shared" si="1"/>
        <v>27420273</v>
      </c>
      <c r="F13" s="15">
        <f t="shared" si="1"/>
        <v>35066898</v>
      </c>
      <c r="G13" s="15">
        <f t="shared" si="1"/>
        <v>0</v>
      </c>
      <c r="H13" s="15">
        <f t="shared" si="1"/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6" x14ac:dyDescent="0.25">
      <c r="A14" s="17" t="s">
        <v>27</v>
      </c>
      <c r="B14" s="1"/>
      <c r="C14" s="15">
        <f t="shared" ref="C14:H14" si="2">C8-C13</f>
        <v>249075600</v>
      </c>
      <c r="D14" s="15">
        <f t="shared" si="2"/>
        <v>105334594</v>
      </c>
      <c r="E14" s="15">
        <f t="shared" si="2"/>
        <v>185150919</v>
      </c>
      <c r="F14" s="15">
        <f t="shared" si="2"/>
        <v>249075600</v>
      </c>
      <c r="G14" s="15">
        <f t="shared" si="2"/>
        <v>0</v>
      </c>
      <c r="H14" s="15">
        <f t="shared" si="2"/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6" x14ac:dyDescent="0.25">
      <c r="A15" s="20" t="s">
        <v>29</v>
      </c>
      <c r="B15" s="1"/>
      <c r="C15" s="15"/>
      <c r="D15" s="15"/>
      <c r="E15" s="1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6" x14ac:dyDescent="0.25">
      <c r="A16" s="12" t="s">
        <v>34</v>
      </c>
      <c r="C16" s="10">
        <v>14132113</v>
      </c>
      <c r="D16" s="10">
        <v>7978601</v>
      </c>
      <c r="E16" s="10">
        <v>8653240</v>
      </c>
      <c r="F16" s="10">
        <v>14132113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s="1"/>
      <c r="B17" s="1"/>
      <c r="C17" s="15">
        <f t="shared" ref="C17:H17" si="3">C14-C16</f>
        <v>234943487</v>
      </c>
      <c r="D17" s="15">
        <f t="shared" si="3"/>
        <v>97355993</v>
      </c>
      <c r="E17" s="15">
        <f t="shared" si="3"/>
        <v>176497679</v>
      </c>
      <c r="F17" s="15">
        <f t="shared" si="3"/>
        <v>234943487</v>
      </c>
      <c r="G17" s="15">
        <f t="shared" si="3"/>
        <v>0</v>
      </c>
      <c r="H17" s="15">
        <f t="shared" si="3"/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12" t="s">
        <v>40</v>
      </c>
      <c r="C18" s="10">
        <v>1955494</v>
      </c>
      <c r="D18" s="10">
        <v>1375207</v>
      </c>
      <c r="E18" s="10">
        <v>1392778</v>
      </c>
      <c r="F18" s="10">
        <v>1955494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8" t="s">
        <v>42</v>
      </c>
      <c r="B19" s="1"/>
      <c r="C19" s="15">
        <f t="shared" ref="C19:H19" si="4">C17+C18</f>
        <v>236898981</v>
      </c>
      <c r="D19" s="15">
        <f t="shared" si="4"/>
        <v>98731200</v>
      </c>
      <c r="E19" s="15">
        <f t="shared" si="4"/>
        <v>177890457</v>
      </c>
      <c r="F19" s="15">
        <f t="shared" si="4"/>
        <v>236898981</v>
      </c>
      <c r="G19" s="15">
        <f t="shared" si="4"/>
        <v>0</v>
      </c>
      <c r="H19" s="15">
        <f t="shared" si="4"/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12" t="s">
        <v>46</v>
      </c>
      <c r="C20" s="10">
        <v>11280904</v>
      </c>
      <c r="D20" s="10">
        <v>4701486</v>
      </c>
      <c r="E20" s="10">
        <v>8470974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.75" customHeight="1" x14ac:dyDescent="0.25">
      <c r="A21" s="12" t="s">
        <v>47</v>
      </c>
      <c r="C21" s="10"/>
      <c r="D21" s="10"/>
      <c r="E21" s="10"/>
      <c r="F21" s="10">
        <v>11280904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.75" customHeight="1" x14ac:dyDescent="0.25">
      <c r="A22" s="8" t="s">
        <v>49</v>
      </c>
      <c r="B22" s="1"/>
      <c r="C22" s="15">
        <f t="shared" ref="C22:D22" si="5">C19-C20</f>
        <v>225618077</v>
      </c>
      <c r="D22" s="15">
        <f t="shared" si="5"/>
        <v>94029714</v>
      </c>
      <c r="E22" s="15">
        <f t="shared" ref="E22:H22" si="6">E19-E20-E21</f>
        <v>169419483</v>
      </c>
      <c r="F22" s="15">
        <f t="shared" si="6"/>
        <v>225618077</v>
      </c>
      <c r="G22" s="15">
        <f t="shared" si="6"/>
        <v>0</v>
      </c>
      <c r="H22" s="15">
        <f t="shared" si="6"/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.75" customHeight="1" x14ac:dyDescent="0.25">
      <c r="A23" s="13" t="s">
        <v>54</v>
      </c>
      <c r="B23" s="1"/>
      <c r="C23" s="15"/>
      <c r="D23" s="15"/>
      <c r="E23" s="1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5.75" customHeight="1" x14ac:dyDescent="0.25">
      <c r="A24" s="12" t="s">
        <v>56</v>
      </c>
      <c r="C24" s="10">
        <v>-30722314</v>
      </c>
      <c r="D24" s="10">
        <v>-13192226</v>
      </c>
      <c r="E24" s="10">
        <v>-23361797</v>
      </c>
      <c r="F24" s="10">
        <v>-30722314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.75" customHeight="1" x14ac:dyDescent="0.25">
      <c r="A25" s="12" t="s">
        <v>58</v>
      </c>
      <c r="C25" s="10">
        <v>-3477475</v>
      </c>
      <c r="D25" s="10">
        <v>-777350</v>
      </c>
      <c r="E25" s="10">
        <v>-1797143</v>
      </c>
      <c r="F25" s="10">
        <v>-3477475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.75" customHeight="1" x14ac:dyDescent="0.25">
      <c r="A26" s="8" t="s">
        <v>60</v>
      </c>
      <c r="B26" s="1"/>
      <c r="C26" s="15">
        <f>SUM(C22:C25)+1</f>
        <v>191418289</v>
      </c>
      <c r="D26" s="15">
        <f t="shared" ref="D26:H26" si="7">SUM(D22:D25)</f>
        <v>80060138</v>
      </c>
      <c r="E26" s="15">
        <f t="shared" si="7"/>
        <v>144260543</v>
      </c>
      <c r="F26" s="15">
        <f t="shared" si="7"/>
        <v>191418288</v>
      </c>
      <c r="G26" s="15">
        <f t="shared" si="7"/>
        <v>0</v>
      </c>
      <c r="H26" s="15">
        <f t="shared" si="7"/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.75" customHeight="1" x14ac:dyDescent="0.25">
      <c r="A27" s="1"/>
      <c r="C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.75" customHeight="1" x14ac:dyDescent="0.25">
      <c r="A28" s="8" t="s">
        <v>66</v>
      </c>
      <c r="B28" s="12" t="e">
        <f t="shared" ref="B28:H28" si="8">B26/B29</f>
        <v>#DIV/0!</v>
      </c>
      <c r="C28" s="24">
        <f t="shared" si="8"/>
        <v>1.8983632029697957</v>
      </c>
      <c r="D28" s="24">
        <f t="shared" si="8"/>
        <v>0.79398484229416477</v>
      </c>
      <c r="E28" s="24">
        <f t="shared" si="8"/>
        <v>1.4306830758039111</v>
      </c>
      <c r="F28" s="24">
        <f t="shared" si="8"/>
        <v>1.8983631930524403</v>
      </c>
      <c r="G28" s="24" t="e">
        <f t="shared" si="8"/>
        <v>#DIV/0!</v>
      </c>
      <c r="H28" s="24" t="e">
        <f t="shared" si="8"/>
        <v>#DIV/0!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.75" customHeight="1" x14ac:dyDescent="0.25">
      <c r="A29" s="20" t="s">
        <v>72</v>
      </c>
      <c r="B29" s="15">
        <f>'1'!B37/10</f>
        <v>0</v>
      </c>
      <c r="C29" s="15">
        <f>'1'!C37/10</f>
        <v>100833333</v>
      </c>
      <c r="D29" s="15">
        <f>'1'!D37/10</f>
        <v>100833333</v>
      </c>
      <c r="E29" s="15">
        <f>'1'!E37/10</f>
        <v>100833333</v>
      </c>
      <c r="F29" s="15">
        <f>'1'!F37/10</f>
        <v>100833333</v>
      </c>
      <c r="G29" s="15">
        <f>'1'!G37/10</f>
        <v>0</v>
      </c>
      <c r="H29" s="15">
        <f>'1'!H37/10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5.75" customHeight="1" x14ac:dyDescent="0.25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5.75" customHeight="1" x14ac:dyDescent="0.25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5.75" customHeight="1" x14ac:dyDescent="0.25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7:20" ht="15.75" customHeight="1" x14ac:dyDescent="0.25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7:20" ht="15.75" customHeight="1" x14ac:dyDescent="0.25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7:20" ht="15.75" customHeight="1" x14ac:dyDescent="0.2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7:20" ht="15.75" customHeight="1" x14ac:dyDescent="0.25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7:20" ht="15.75" customHeight="1" x14ac:dyDescent="0.25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7:20" ht="15.75" customHeight="1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7:20" ht="15.75" customHeight="1" x14ac:dyDescent="0.25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7:20" ht="15.75" customHeight="1" x14ac:dyDescent="0.25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7:20" ht="15.75" customHeight="1" x14ac:dyDescent="0.25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7:20" ht="15.75" customHeight="1" x14ac:dyDescent="0.25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7:20" ht="15.75" customHeight="1" x14ac:dyDescent="0.25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7:20" ht="15.75" customHeight="1" x14ac:dyDescent="0.25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7:20" ht="15.75" customHeight="1" x14ac:dyDescent="0.2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7:20" ht="15.75" customHeight="1" x14ac:dyDescent="0.25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7:20" ht="15.75" customHeight="1" x14ac:dyDescent="0.2"/>
    <row r="48" spans="7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7" sqref="I17"/>
    </sheetView>
  </sheetViews>
  <sheetFormatPr defaultColWidth="12.625" defaultRowHeight="15" customHeight="1" x14ac:dyDescent="0.2"/>
  <cols>
    <col min="1" max="1" width="34.5" customWidth="1"/>
    <col min="2" max="2" width="13.75" customWidth="1"/>
    <col min="3" max="3" width="13.125" customWidth="1"/>
    <col min="4" max="4" width="13.375" customWidth="1"/>
    <col min="5" max="5" width="11.75" customWidth="1"/>
    <col min="6" max="6" width="12.75" customWidth="1"/>
    <col min="7" max="7" width="11.625" customWidth="1"/>
    <col min="8" max="8" width="13.625" customWidth="1"/>
    <col min="9" max="26" width="7.625" customWidth="1"/>
  </cols>
  <sheetData>
    <row r="1" spans="1:26" x14ac:dyDescent="0.25">
      <c r="A1" s="1" t="s">
        <v>1</v>
      </c>
      <c r="B1" s="1"/>
    </row>
    <row r="2" spans="1:26" x14ac:dyDescent="0.25">
      <c r="A2" s="1" t="s">
        <v>4</v>
      </c>
      <c r="B2" s="1"/>
    </row>
    <row r="3" spans="1:26" x14ac:dyDescent="0.25">
      <c r="A3" s="1" t="s">
        <v>3</v>
      </c>
      <c r="B3" s="1"/>
    </row>
    <row r="4" spans="1:26" x14ac:dyDescent="0.2">
      <c r="A4" s="2"/>
      <c r="B4" s="2" t="s">
        <v>5</v>
      </c>
      <c r="C4" s="2" t="s">
        <v>7</v>
      </c>
      <c r="D4" s="2" t="s">
        <v>5</v>
      </c>
      <c r="E4" s="2" t="s">
        <v>9</v>
      </c>
      <c r="F4" s="2" t="s">
        <v>7</v>
      </c>
      <c r="G4" s="3" t="s">
        <v>5</v>
      </c>
      <c r="H4" s="3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/>
      <c r="B5" s="4">
        <v>43100</v>
      </c>
      <c r="C5" s="4">
        <v>43190</v>
      </c>
      <c r="D5" s="4">
        <v>43373</v>
      </c>
      <c r="E5" s="4">
        <v>43465</v>
      </c>
      <c r="F5" s="5">
        <v>43555</v>
      </c>
      <c r="G5" s="6">
        <v>43738</v>
      </c>
      <c r="H5" s="6">
        <v>43830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8" t="s">
        <v>12</v>
      </c>
      <c r="B6" s="1"/>
      <c r="C6" s="10"/>
      <c r="D6" s="14"/>
      <c r="E6" s="14"/>
    </row>
    <row r="7" spans="1:26" x14ac:dyDescent="0.25">
      <c r="A7" s="13" t="s">
        <v>16</v>
      </c>
      <c r="B7" s="13"/>
      <c r="C7" s="10"/>
      <c r="D7" s="14"/>
      <c r="E7" s="14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26" x14ac:dyDescent="0.25">
      <c r="A8" s="16" t="s">
        <v>17</v>
      </c>
      <c r="B8" s="16"/>
      <c r="C8" s="10">
        <v>1172851140</v>
      </c>
      <c r="D8" s="10">
        <v>556770201</v>
      </c>
      <c r="E8" s="10">
        <v>813062046</v>
      </c>
      <c r="F8" s="10">
        <v>1172851140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26" x14ac:dyDescent="0.25">
      <c r="A9" s="16" t="s">
        <v>20</v>
      </c>
      <c r="B9" s="16"/>
      <c r="C9" s="10">
        <v>-1114390172</v>
      </c>
      <c r="D9" s="10">
        <v>-518917229</v>
      </c>
      <c r="E9" s="10">
        <v>-636356538</v>
      </c>
      <c r="F9" s="10">
        <v>-1114390172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26" x14ac:dyDescent="0.25">
      <c r="A10" s="1"/>
      <c r="B10" s="1"/>
      <c r="C10" s="15">
        <f t="shared" ref="C10:H10" si="0">SUM(C8:C9)</f>
        <v>58460968</v>
      </c>
      <c r="D10" s="15">
        <f t="shared" si="0"/>
        <v>37852972</v>
      </c>
      <c r="E10" s="15">
        <f t="shared" si="0"/>
        <v>176705508</v>
      </c>
      <c r="F10" s="15">
        <f t="shared" si="0"/>
        <v>58460968</v>
      </c>
      <c r="G10" s="15">
        <f t="shared" si="0"/>
        <v>0</v>
      </c>
      <c r="H10" s="15">
        <f t="shared" si="0"/>
        <v>0</v>
      </c>
      <c r="I10" s="10"/>
      <c r="J10" s="10"/>
      <c r="K10" s="10"/>
      <c r="L10" s="10"/>
      <c r="M10" s="10"/>
      <c r="N10" s="10"/>
      <c r="O10" s="10"/>
      <c r="P10" s="10"/>
      <c r="Q10" s="10"/>
    </row>
    <row r="11" spans="1:26" x14ac:dyDescent="0.25">
      <c r="A11" s="16" t="s">
        <v>26</v>
      </c>
      <c r="B11" s="16"/>
      <c r="C11" s="10">
        <v>-9001647</v>
      </c>
      <c r="D11" s="10">
        <v>-7143507</v>
      </c>
      <c r="E11" s="10">
        <v>-1753570</v>
      </c>
      <c r="F11" s="10">
        <v>-9001647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26" x14ac:dyDescent="0.25">
      <c r="A12" s="1"/>
      <c r="B12" s="1"/>
      <c r="C12" s="18">
        <f t="shared" ref="C12:H12" si="1">SUM(C10:C11)</f>
        <v>49459321</v>
      </c>
      <c r="D12" s="18">
        <f t="shared" si="1"/>
        <v>30709465</v>
      </c>
      <c r="E12" s="18">
        <f t="shared" si="1"/>
        <v>174951938</v>
      </c>
      <c r="F12" s="18">
        <f t="shared" si="1"/>
        <v>49459321</v>
      </c>
      <c r="G12" s="18">
        <f t="shared" si="1"/>
        <v>0</v>
      </c>
      <c r="H12" s="18">
        <f t="shared" si="1"/>
        <v>0</v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26" x14ac:dyDescent="0.25">
      <c r="A13" s="8" t="s">
        <v>31</v>
      </c>
      <c r="B13" s="1"/>
      <c r="C13" s="10"/>
      <c r="D13" s="14"/>
      <c r="E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26" x14ac:dyDescent="0.25">
      <c r="A14" s="16" t="s">
        <v>33</v>
      </c>
      <c r="B14" s="16"/>
      <c r="C14" s="10">
        <v>0</v>
      </c>
      <c r="D14" s="10">
        <v>0</v>
      </c>
      <c r="E14" s="10">
        <v>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26" x14ac:dyDescent="0.25">
      <c r="A15" s="16" t="s">
        <v>36</v>
      </c>
      <c r="B15" s="16"/>
      <c r="C15" s="10">
        <v>-26365097</v>
      </c>
      <c r="D15" s="10">
        <v>-26365097</v>
      </c>
      <c r="E15" s="10">
        <v>-26365097</v>
      </c>
      <c r="F15" s="9">
        <v>-26365097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26" x14ac:dyDescent="0.25">
      <c r="A16" s="16" t="s">
        <v>32</v>
      </c>
      <c r="B16" s="16"/>
      <c r="C16" s="10">
        <v>-728022514</v>
      </c>
      <c r="D16" s="10">
        <v>-730000000</v>
      </c>
      <c r="E16" s="10">
        <v>-737752192</v>
      </c>
      <c r="F16" s="9">
        <v>-728022514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16" t="s">
        <v>38</v>
      </c>
      <c r="B17" s="16"/>
      <c r="C17" s="10">
        <v>-44000115</v>
      </c>
      <c r="D17" s="10">
        <v>-59765674</v>
      </c>
      <c r="E17" s="10">
        <v>-44000115</v>
      </c>
      <c r="F17" s="9">
        <v>-44000115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16" t="s">
        <v>41</v>
      </c>
      <c r="B18" s="16"/>
      <c r="C18" s="10">
        <v>0</v>
      </c>
      <c r="D18" s="10">
        <v>0</v>
      </c>
      <c r="E18" s="10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16" t="s">
        <v>43</v>
      </c>
      <c r="B19" s="16"/>
      <c r="C19" s="10">
        <v>0</v>
      </c>
      <c r="D19" s="10"/>
      <c r="E19" s="10">
        <v>8724658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16" t="s">
        <v>44</v>
      </c>
      <c r="B20" s="16"/>
      <c r="C20" s="10">
        <v>1543038</v>
      </c>
      <c r="D20" s="10">
        <v>0</v>
      </c>
      <c r="E20" s="10">
        <v>1543038</v>
      </c>
      <c r="F20" s="9">
        <v>1543038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 customHeight="1" x14ac:dyDescent="0.25">
      <c r="A21" s="12" t="s">
        <v>45</v>
      </c>
      <c r="C21" s="10">
        <v>3006</v>
      </c>
      <c r="D21" s="10">
        <v>0</v>
      </c>
      <c r="E21" s="10">
        <v>3006</v>
      </c>
      <c r="F21" s="9">
        <v>3006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 customHeight="1" x14ac:dyDescent="0.25">
      <c r="A22" s="1"/>
      <c r="B22" s="1"/>
      <c r="C22" s="18">
        <f t="shared" ref="C22:H22" si="2">SUM(C14:C21)</f>
        <v>-796841682</v>
      </c>
      <c r="D22" s="15">
        <f t="shared" si="2"/>
        <v>-816130771</v>
      </c>
      <c r="E22" s="15">
        <f t="shared" si="2"/>
        <v>-797846702</v>
      </c>
      <c r="F22" s="15">
        <f t="shared" si="2"/>
        <v>-796841682</v>
      </c>
      <c r="G22" s="15">
        <f t="shared" si="2"/>
        <v>0</v>
      </c>
      <c r="H22" s="15">
        <f t="shared" si="2"/>
        <v>0</v>
      </c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 customHeight="1" x14ac:dyDescent="0.25">
      <c r="A23" s="8" t="s">
        <v>51</v>
      </c>
      <c r="B23" s="1"/>
      <c r="C23" s="14"/>
      <c r="D23" s="10"/>
      <c r="E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 customHeight="1" x14ac:dyDescent="0.25">
      <c r="A24" s="16" t="s">
        <v>52</v>
      </c>
      <c r="B24" s="16"/>
      <c r="C24" s="10">
        <v>-1398199</v>
      </c>
      <c r="D24" s="14">
        <v>5125091</v>
      </c>
      <c r="E24" s="10">
        <v>-3276863</v>
      </c>
      <c r="F24" s="9">
        <v>-1398199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customHeight="1" x14ac:dyDescent="0.25">
      <c r="A25" s="16" t="s">
        <v>55</v>
      </c>
      <c r="B25" s="16"/>
      <c r="C25" s="10">
        <v>-58324725</v>
      </c>
      <c r="D25" s="10">
        <v>-77483978</v>
      </c>
      <c r="E25" s="10">
        <v>-123438135</v>
      </c>
      <c r="F25" s="9">
        <v>-58324725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 customHeight="1" x14ac:dyDescent="0.25">
      <c r="A26" s="16" t="s">
        <v>57</v>
      </c>
      <c r="B26" s="16"/>
      <c r="C26" s="10">
        <v>208333330</v>
      </c>
      <c r="D26" s="14">
        <v>208333330</v>
      </c>
      <c r="E26" s="10">
        <v>208333330</v>
      </c>
      <c r="F26" s="9">
        <v>208333330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 customHeight="1" x14ac:dyDescent="0.25">
      <c r="A27" s="16" t="s">
        <v>59</v>
      </c>
      <c r="B27" s="16"/>
      <c r="C27" s="10">
        <v>591666658</v>
      </c>
      <c r="D27" s="14">
        <v>591666658</v>
      </c>
      <c r="E27" s="10">
        <v>591666658</v>
      </c>
      <c r="F27" s="9">
        <v>591666658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 customHeight="1" x14ac:dyDescent="0.25">
      <c r="A28" s="16" t="s">
        <v>61</v>
      </c>
      <c r="B28" s="16"/>
      <c r="C28" s="10">
        <v>45933037</v>
      </c>
      <c r="D28" s="14"/>
      <c r="E28" s="10">
        <v>-100833333</v>
      </c>
      <c r="F28" s="9">
        <v>45933037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75" customHeight="1" x14ac:dyDescent="0.25">
      <c r="A29" s="16" t="s">
        <v>64</v>
      </c>
      <c r="B29" s="16"/>
      <c r="C29" s="10">
        <v>-45743952</v>
      </c>
      <c r="D29" s="10">
        <v>-14765712</v>
      </c>
      <c r="E29" s="10">
        <v>-24704196</v>
      </c>
      <c r="F29" s="9">
        <v>-45743952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75" customHeight="1" x14ac:dyDescent="0.25">
      <c r="A30" s="1"/>
      <c r="B30" s="1"/>
      <c r="C30" s="18">
        <f t="shared" ref="C30:H30" si="3">SUM(C24:C29)</f>
        <v>740466149</v>
      </c>
      <c r="D30" s="18">
        <f t="shared" si="3"/>
        <v>712875389</v>
      </c>
      <c r="E30" s="18">
        <f t="shared" si="3"/>
        <v>547747461</v>
      </c>
      <c r="F30" s="18">
        <f t="shared" si="3"/>
        <v>740466149</v>
      </c>
      <c r="G30" s="18">
        <f t="shared" si="3"/>
        <v>0</v>
      </c>
      <c r="H30" s="18">
        <f t="shared" si="3"/>
        <v>0</v>
      </c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75" customHeight="1" x14ac:dyDescent="0.25">
      <c r="A31" s="1" t="s">
        <v>67</v>
      </c>
      <c r="B31" s="1"/>
      <c r="C31" s="10">
        <f t="shared" ref="C31:H31" si="4">C12+C22+C30</f>
        <v>-6916212</v>
      </c>
      <c r="D31" s="10">
        <f t="shared" si="4"/>
        <v>-72545917</v>
      </c>
      <c r="E31" s="15">
        <f t="shared" si="4"/>
        <v>-75147303</v>
      </c>
      <c r="F31" s="15">
        <f t="shared" si="4"/>
        <v>-6916212</v>
      </c>
      <c r="G31" s="15">
        <f t="shared" si="4"/>
        <v>0</v>
      </c>
      <c r="H31" s="15">
        <f t="shared" si="4"/>
        <v>0</v>
      </c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75" customHeight="1" x14ac:dyDescent="0.25">
      <c r="A32" s="20" t="s">
        <v>73</v>
      </c>
      <c r="B32" s="1"/>
      <c r="C32" s="14">
        <v>118158157</v>
      </c>
      <c r="D32" s="14">
        <v>118158157</v>
      </c>
      <c r="E32" s="14">
        <v>118158157</v>
      </c>
      <c r="F32" s="25">
        <v>118158157</v>
      </c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5.75" customHeight="1" x14ac:dyDescent="0.25">
      <c r="A33" s="8" t="s">
        <v>74</v>
      </c>
      <c r="B33" s="1"/>
      <c r="C33" s="14">
        <f t="shared" ref="C33:H33" si="5">SUM(C31:C32)</f>
        <v>111241945</v>
      </c>
      <c r="D33" s="18">
        <f t="shared" si="5"/>
        <v>45612240</v>
      </c>
      <c r="E33" s="14">
        <f t="shared" si="5"/>
        <v>43010854</v>
      </c>
      <c r="F33" s="14">
        <f t="shared" si="5"/>
        <v>111241945</v>
      </c>
      <c r="G33" s="14">
        <f t="shared" si="5"/>
        <v>0</v>
      </c>
      <c r="H33" s="14">
        <f t="shared" si="5"/>
        <v>0</v>
      </c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5.75" customHeight="1" x14ac:dyDescent="0.25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5.75" customHeight="1" x14ac:dyDescent="0.25">
      <c r="A35" s="8" t="s">
        <v>76</v>
      </c>
      <c r="B35" s="12" t="e">
        <f t="shared" ref="B35:H35" si="6">B12/B36</f>
        <v>#DIV/0!</v>
      </c>
      <c r="C35" s="24">
        <f t="shared" si="6"/>
        <v>0.49050566443142368</v>
      </c>
      <c r="D35" s="24">
        <f t="shared" si="6"/>
        <v>0.30455667869274933</v>
      </c>
      <c r="E35" s="24">
        <f t="shared" si="6"/>
        <v>1.7350605478844976</v>
      </c>
      <c r="F35" s="24">
        <f t="shared" si="6"/>
        <v>0.49050566443142368</v>
      </c>
      <c r="G35" s="24" t="e">
        <f t="shared" si="6"/>
        <v>#DIV/0!</v>
      </c>
      <c r="H35" s="24" t="e">
        <f t="shared" si="6"/>
        <v>#DIV/0!</v>
      </c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5.75" customHeight="1" x14ac:dyDescent="0.25">
      <c r="A36" s="8" t="s">
        <v>81</v>
      </c>
      <c r="B36" s="14">
        <f>'1'!B37/10</f>
        <v>0</v>
      </c>
      <c r="C36" s="14">
        <f>'1'!C37/10</f>
        <v>100833333</v>
      </c>
      <c r="D36" s="14">
        <f>'1'!D37/10</f>
        <v>100833333</v>
      </c>
      <c r="E36" s="14">
        <f>'1'!E37/10</f>
        <v>100833333</v>
      </c>
      <c r="F36" s="14">
        <f>'1'!F37/10</f>
        <v>100833333</v>
      </c>
      <c r="G36" s="14">
        <f>'1'!G37/10</f>
        <v>0</v>
      </c>
      <c r="H36" s="14">
        <f>'1'!H37/10</f>
        <v>0</v>
      </c>
      <c r="I36" s="10"/>
      <c r="J36" s="10"/>
      <c r="K36" s="10"/>
      <c r="L36" s="10"/>
      <c r="M36" s="10"/>
      <c r="N36" s="10"/>
      <c r="O36" s="10"/>
      <c r="P36" s="10"/>
      <c r="Q36" s="10"/>
    </row>
    <row r="37" spans="1:17" ht="15.75" customHeight="1" x14ac:dyDescent="0.25">
      <c r="B37" s="14"/>
      <c r="C37" s="14"/>
      <c r="D37" s="14"/>
      <c r="E37" s="14"/>
      <c r="F37" s="14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ht="15.75" customHeight="1" x14ac:dyDescent="0.25">
      <c r="B38" s="14"/>
      <c r="C38" s="14"/>
      <c r="D38" s="14"/>
      <c r="E38" s="14"/>
      <c r="F38" s="14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ht="15.75" customHeight="1" x14ac:dyDescent="0.25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ht="15.75" customHeight="1" x14ac:dyDescent="0.25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ht="15.75" customHeight="1" x14ac:dyDescent="0.25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ht="15.75" customHeight="1" x14ac:dyDescent="0.25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ht="15.75" customHeight="1" x14ac:dyDescent="0.25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ht="15.75" customHeight="1" x14ac:dyDescent="0.25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t="15.75" customHeight="1" x14ac:dyDescent="0.2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5.75" customHeight="1" x14ac:dyDescent="0.25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ht="15.75" customHeight="1" x14ac:dyDescent="0.25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ht="15.75" customHeight="1" x14ac:dyDescent="0.25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7:17" ht="15.75" customHeight="1" x14ac:dyDescent="0.25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7:17" ht="15.75" customHeight="1" x14ac:dyDescent="0.25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7:17" ht="15.75" customHeight="1" x14ac:dyDescent="0.25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7:17" ht="15.75" customHeight="1" x14ac:dyDescent="0.25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7:17" ht="15.75" customHeight="1" x14ac:dyDescent="0.25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7:17" ht="15.75" customHeight="1" x14ac:dyDescent="0.2"/>
    <row r="55" spans="7:17" ht="15.75" customHeight="1" x14ac:dyDescent="0.2"/>
    <row r="56" spans="7:17" ht="15.75" customHeight="1" x14ac:dyDescent="0.2"/>
    <row r="57" spans="7:17" ht="15.75" customHeight="1" x14ac:dyDescent="0.2"/>
    <row r="58" spans="7:17" ht="15.75" customHeight="1" x14ac:dyDescent="0.2"/>
    <row r="59" spans="7:17" ht="15.75" customHeight="1" x14ac:dyDescent="0.2"/>
    <row r="60" spans="7:17" ht="15.75" customHeight="1" x14ac:dyDescent="0.2"/>
    <row r="61" spans="7:17" ht="15.75" customHeight="1" x14ac:dyDescent="0.2"/>
    <row r="62" spans="7:17" ht="15.75" customHeight="1" x14ac:dyDescent="0.2"/>
    <row r="63" spans="7:17" ht="15.75" customHeight="1" x14ac:dyDescent="0.2"/>
    <row r="64" spans="7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2019-06-10T05:23:16Z</dcterms:created>
  <dcterms:modified xsi:type="dcterms:W3CDTF">2020-04-12T16:20:31Z</dcterms:modified>
</cp:coreProperties>
</file>