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Y9A3r2M567FJ7L+SelKwVVSOIKA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H33" i="3"/>
  <c r="G33" i="3"/>
  <c r="F33" i="3"/>
  <c r="E33" i="3"/>
  <c r="D33" i="3"/>
  <c r="C33" i="3"/>
  <c r="B33" i="3"/>
  <c r="J26" i="3"/>
  <c r="H26" i="3"/>
  <c r="G26" i="3"/>
  <c r="F26" i="3"/>
  <c r="F28" i="3" s="1"/>
  <c r="F30" i="3" s="1"/>
  <c r="E26" i="3"/>
  <c r="E28" i="3" s="1"/>
  <c r="E30" i="3" s="1"/>
  <c r="D26" i="3"/>
  <c r="C26" i="3"/>
  <c r="B26" i="3"/>
  <c r="B28" i="3" s="1"/>
  <c r="B30" i="3" s="1"/>
  <c r="H19" i="3"/>
  <c r="G19" i="3"/>
  <c r="F19" i="3"/>
  <c r="E19" i="3"/>
  <c r="D19" i="3"/>
  <c r="C19" i="3"/>
  <c r="B19" i="3"/>
  <c r="H12" i="3"/>
  <c r="H28" i="3" s="1"/>
  <c r="H30" i="3" s="1"/>
  <c r="G12" i="3"/>
  <c r="G32" i="3" s="1"/>
  <c r="F12" i="3"/>
  <c r="F32" i="3" s="1"/>
  <c r="E12" i="3"/>
  <c r="E32" i="3" s="1"/>
  <c r="D12" i="3"/>
  <c r="D28" i="3" s="1"/>
  <c r="D30" i="3" s="1"/>
  <c r="C12" i="3"/>
  <c r="C28" i="3" s="1"/>
  <c r="C30" i="3" s="1"/>
  <c r="B12" i="3"/>
  <c r="B32" i="3" s="1"/>
  <c r="H29" i="2"/>
  <c r="G29" i="2"/>
  <c r="F29" i="2"/>
  <c r="E29" i="2"/>
  <c r="D29" i="2"/>
  <c r="C29" i="2"/>
  <c r="B29" i="2"/>
  <c r="H23" i="2"/>
  <c r="G23" i="2"/>
  <c r="F23" i="2"/>
  <c r="E23" i="2"/>
  <c r="D23" i="2"/>
  <c r="C23" i="2"/>
  <c r="B23" i="2"/>
  <c r="E19" i="2"/>
  <c r="E22" i="2" s="1"/>
  <c r="E26" i="2" s="1"/>
  <c r="H15" i="2"/>
  <c r="H19" i="2" s="1"/>
  <c r="H22" i="2" s="1"/>
  <c r="H26" i="2" s="1"/>
  <c r="H28" i="2" s="1"/>
  <c r="E15" i="2"/>
  <c r="E11" i="4" s="1"/>
  <c r="D15" i="2"/>
  <c r="D19" i="2" s="1"/>
  <c r="D22" i="2" s="1"/>
  <c r="D26" i="2" s="1"/>
  <c r="H10" i="2"/>
  <c r="G10" i="2"/>
  <c r="F10" i="2"/>
  <c r="E10" i="2"/>
  <c r="D10" i="2"/>
  <c r="C10" i="2"/>
  <c r="B10" i="2"/>
  <c r="H8" i="2"/>
  <c r="G8" i="2"/>
  <c r="G15" i="2" s="1"/>
  <c r="G19" i="2" s="1"/>
  <c r="G22" i="2" s="1"/>
  <c r="G26" i="2" s="1"/>
  <c r="G28" i="2" s="1"/>
  <c r="F8" i="2"/>
  <c r="F15" i="2" s="1"/>
  <c r="E8" i="2"/>
  <c r="D8" i="2"/>
  <c r="C8" i="2"/>
  <c r="C15" i="2" s="1"/>
  <c r="B8" i="2"/>
  <c r="B15" i="2" s="1"/>
  <c r="H49" i="1"/>
  <c r="G49" i="1"/>
  <c r="F49" i="1"/>
  <c r="E49" i="1"/>
  <c r="D49" i="1"/>
  <c r="C49" i="1"/>
  <c r="B49" i="1"/>
  <c r="H48" i="1"/>
  <c r="E48" i="1"/>
  <c r="D48" i="1"/>
  <c r="H38" i="1"/>
  <c r="G38" i="1"/>
  <c r="G48" i="1" s="1"/>
  <c r="F38" i="1"/>
  <c r="F8" i="4" s="1"/>
  <c r="E38" i="1"/>
  <c r="E8" i="4" s="1"/>
  <c r="D38" i="1"/>
  <c r="C38" i="1"/>
  <c r="C48" i="1" s="1"/>
  <c r="B38" i="1"/>
  <c r="B8" i="4" s="1"/>
  <c r="F36" i="1"/>
  <c r="F46" i="1" s="1"/>
  <c r="E36" i="1"/>
  <c r="E46" i="1" s="1"/>
  <c r="B36" i="1"/>
  <c r="B46" i="1" s="1"/>
  <c r="H26" i="1"/>
  <c r="G26" i="1"/>
  <c r="F26" i="1"/>
  <c r="E26" i="1"/>
  <c r="D26" i="1"/>
  <c r="C26" i="1"/>
  <c r="B26" i="1"/>
  <c r="H22" i="1"/>
  <c r="H36" i="1" s="1"/>
  <c r="H46" i="1" s="1"/>
  <c r="G22" i="1"/>
  <c r="G36" i="1" s="1"/>
  <c r="G46" i="1" s="1"/>
  <c r="F22" i="1"/>
  <c r="E22" i="1"/>
  <c r="D22" i="1"/>
  <c r="D36" i="1" s="1"/>
  <c r="D46" i="1" s="1"/>
  <c r="C22" i="1"/>
  <c r="C36" i="1" s="1"/>
  <c r="C46" i="1" s="1"/>
  <c r="B22" i="1"/>
  <c r="G18" i="1"/>
  <c r="F18" i="1"/>
  <c r="C18" i="1"/>
  <c r="B18" i="1"/>
  <c r="H12" i="1"/>
  <c r="G12" i="1"/>
  <c r="F12" i="1"/>
  <c r="E12" i="1"/>
  <c r="E9" i="4" s="1"/>
  <c r="D12" i="1"/>
  <c r="D9" i="4" s="1"/>
  <c r="C12" i="1"/>
  <c r="B12" i="1"/>
  <c r="H7" i="1"/>
  <c r="H18" i="1" s="1"/>
  <c r="G7" i="1"/>
  <c r="F7" i="1"/>
  <c r="E7" i="1"/>
  <c r="E18" i="1" s="1"/>
  <c r="D7" i="1"/>
  <c r="D18" i="1" s="1"/>
  <c r="C7" i="1"/>
  <c r="B7" i="1"/>
  <c r="D10" i="4" l="1"/>
  <c r="D6" i="4"/>
  <c r="D28" i="2"/>
  <c r="D12" i="4"/>
  <c r="D7" i="4"/>
  <c r="B11" i="4"/>
  <c r="B19" i="2"/>
  <c r="B22" i="2" s="1"/>
  <c r="B26" i="2" s="1"/>
  <c r="F19" i="2"/>
  <c r="F22" i="2" s="1"/>
  <c r="F26" i="2" s="1"/>
  <c r="F11" i="4"/>
  <c r="C11" i="4"/>
  <c r="C19" i="2"/>
  <c r="C22" i="2" s="1"/>
  <c r="C26" i="2" s="1"/>
  <c r="E12" i="4"/>
  <c r="E7" i="4"/>
  <c r="E10" i="4"/>
  <c r="E6" i="4"/>
  <c r="E28" i="2"/>
  <c r="C32" i="3"/>
  <c r="D11" i="4"/>
  <c r="D32" i="3"/>
  <c r="H32" i="3"/>
  <c r="B48" i="1"/>
  <c r="F48" i="1"/>
  <c r="G28" i="3"/>
  <c r="G30" i="3" s="1"/>
  <c r="F12" i="4" l="1"/>
  <c r="F10" i="4"/>
  <c r="F6" i="4"/>
  <c r="F28" i="2"/>
  <c r="F7" i="4"/>
  <c r="C7" i="4"/>
  <c r="C12" i="4"/>
  <c r="C10" i="4"/>
  <c r="C6" i="4"/>
  <c r="C28" i="2"/>
  <c r="B12" i="4"/>
  <c r="B7" i="4"/>
  <c r="B10" i="4"/>
  <c r="B6" i="4"/>
  <c r="B28" i="2"/>
</calcChain>
</file>

<file path=xl/sharedStrings.xml><?xml version="1.0" encoding="utf-8"?>
<sst xmlns="http://schemas.openxmlformats.org/spreadsheetml/2006/main" count="119" uniqueCount="90">
  <si>
    <t>Anlima Yarn Dyeing Limited</t>
  </si>
  <si>
    <t>Income Statement</t>
  </si>
  <si>
    <t>Balance Sheet</t>
  </si>
  <si>
    <t>Cash Flow Statement</t>
  </si>
  <si>
    <t>As at quarter end</t>
  </si>
  <si>
    <t>Quarter 2</t>
  </si>
  <si>
    <t>Quarter 3</t>
  </si>
  <si>
    <t>Quarter 1</t>
  </si>
  <si>
    <t>Net Revenues</t>
  </si>
  <si>
    <t>ASSETS</t>
  </si>
  <si>
    <t>Net Cash Flows - Operating Activities</t>
  </si>
  <si>
    <t>NON CURRENT ASSETS</t>
  </si>
  <si>
    <t>Collection from Customers</t>
  </si>
  <si>
    <t>Cost of goods sold</t>
  </si>
  <si>
    <t>Cash Payment for Cost and Expenses</t>
  </si>
  <si>
    <t>Property,Plant  and  Equipment -  Net Book Value</t>
  </si>
  <si>
    <t>Financial Expenses</t>
  </si>
  <si>
    <t>Gross Profit</t>
  </si>
  <si>
    <t>Security Deposits</t>
  </si>
  <si>
    <t>Interest paid</t>
  </si>
  <si>
    <t>Long Term Advances &amp; Deposits</t>
  </si>
  <si>
    <t>Income Tax Paid</t>
  </si>
  <si>
    <t>CURRENT ASSETS</t>
  </si>
  <si>
    <t>Operating Incomes/Expenses</t>
  </si>
  <si>
    <t>Inventories</t>
  </si>
  <si>
    <t>Sundry Receivables</t>
  </si>
  <si>
    <t>Administrative Expenses</t>
  </si>
  <si>
    <t>Advances, Deposits and Sundry Receivables</t>
  </si>
  <si>
    <t>Cash and Cash Equivalents</t>
  </si>
  <si>
    <t>Net Cash Flows - Investment Activities</t>
  </si>
  <si>
    <t>Selling &amp; Distribution Expenses</t>
  </si>
  <si>
    <t>Factory Building and Civil Contruction</t>
  </si>
  <si>
    <t>Marketing Expenses</t>
  </si>
  <si>
    <t>Purchase of furniture &amp; fixture</t>
  </si>
  <si>
    <t>Operating Profit</t>
  </si>
  <si>
    <t>Purchase of Plant and Machinery</t>
  </si>
  <si>
    <t>Liabilities and Capital</t>
  </si>
  <si>
    <t>Purchase of Electrical &amp; Office Equipment</t>
  </si>
  <si>
    <t>Liabilities</t>
  </si>
  <si>
    <t>Non-Operating Income/(Expenses)</t>
  </si>
  <si>
    <t>Non Current Liabilities</t>
  </si>
  <si>
    <t>Financial Charges</t>
  </si>
  <si>
    <t>Long Term Loan</t>
  </si>
  <si>
    <t>Other Income</t>
  </si>
  <si>
    <t>Deferred Tax Liability</t>
  </si>
  <si>
    <t>Net Cash Flows - Financing Activities</t>
  </si>
  <si>
    <t>Profit Before contribution to WPPF</t>
  </si>
  <si>
    <t>Current Liabilities</t>
  </si>
  <si>
    <t>Short Term Loan Repayment</t>
  </si>
  <si>
    <t>Short Term Loan</t>
  </si>
  <si>
    <t>Short term loan increased</t>
  </si>
  <si>
    <t>Contribution to WPPF</t>
  </si>
  <si>
    <t>Liabilities for Expenses</t>
  </si>
  <si>
    <t>Long Term Loan Repayment</t>
  </si>
  <si>
    <t>Liabilities for Other Finance</t>
  </si>
  <si>
    <t>Profit Before Taxation</t>
  </si>
  <si>
    <t>Payment of Dividend</t>
  </si>
  <si>
    <t>Sundry Creditors</t>
  </si>
  <si>
    <t>Other Liabilities</t>
  </si>
  <si>
    <t>Provision for Taxation</t>
  </si>
  <si>
    <t>WPPF</t>
  </si>
  <si>
    <t>Provision for Current Tax</t>
  </si>
  <si>
    <t>Dividend Payable</t>
  </si>
  <si>
    <t>Current Tax</t>
  </si>
  <si>
    <t>Net Change in Cash Flows</t>
  </si>
  <si>
    <t>Deferred Tax</t>
  </si>
  <si>
    <t>Net Profit</t>
  </si>
  <si>
    <t>Shareholders’ Equity</t>
  </si>
  <si>
    <t>Cash and Cash Equivalents at Beginning Period</t>
  </si>
  <si>
    <t>Share Capital</t>
  </si>
  <si>
    <t>Cash and Cash Equivalents at End of Period</t>
  </si>
  <si>
    <t>General Reserve</t>
  </si>
  <si>
    <t>Dividend Equalization Reserve</t>
  </si>
  <si>
    <t>Earnings per share (par value Taka 10)</t>
  </si>
  <si>
    <t>Foreign exchange translation gain/ (loss)</t>
  </si>
  <si>
    <t>Retained Earning</t>
  </si>
  <si>
    <t>Accumulated Profit</t>
  </si>
  <si>
    <t>Net Operating Cash Flow Per Share</t>
  </si>
  <si>
    <t>Shares to Calculate EPS</t>
  </si>
  <si>
    <t>Net assets value per share</t>
  </si>
  <si>
    <t>Shares to Calculate NOCFPS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</si>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</sst>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41" fontId="1" fillId="0" borderId="0" xfId="0" applyNumberFormat="1" applyFont="1"/>
    <xf numFmtId="41" fontId="3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left"/>
    </xf>
    <xf numFmtId="41" fontId="3" fillId="0" borderId="0" xfId="0" applyNumberFormat="1" applyFont="1"/>
    <xf numFmtId="41" fontId="1" fillId="0" borderId="0" xfId="0" applyNumberFormat="1" applyFont="1" applyAlignment="1">
      <alignment horizontal="center"/>
    </xf>
    <xf numFmtId="41" fontId="3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1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41" fontId="2" fillId="0" borderId="1" xfId="0" applyNumberFormat="1" applyFont="1" applyBorder="1"/>
    <xf numFmtId="0" fontId="2" fillId="0" borderId="0" xfId="0" applyFont="1" applyAlignment="1">
      <alignment wrapText="1"/>
    </xf>
    <xf numFmtId="0" fontId="4" fillId="0" borderId="0" xfId="0" applyFont="1" applyAlignment="1"/>
    <xf numFmtId="41" fontId="3" fillId="0" borderId="2" xfId="0" applyNumberFormat="1" applyFont="1" applyBorder="1"/>
    <xf numFmtId="41" fontId="7" fillId="0" borderId="0" xfId="0" applyNumberFormat="1" applyFont="1"/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3" xfId="0" applyFont="1" applyBorder="1"/>
    <xf numFmtId="0" fontId="2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4" xfId="0" applyNumberFormat="1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wrapText="1"/>
    </xf>
    <xf numFmtId="165" fontId="3" fillId="0" borderId="5" xfId="0" applyNumberFormat="1" applyFont="1" applyBorder="1" applyAlignment="1">
      <alignment horizontal="center"/>
    </xf>
    <xf numFmtId="165" fontId="2" fillId="0" borderId="0" xfId="0" applyNumberFormat="1" applyFont="1"/>
    <xf numFmtId="41" fontId="2" fillId="0" borderId="0" xfId="0" applyNumberFormat="1" applyFont="1" applyAlignment="1">
      <alignment horizontal="center"/>
    </xf>
    <xf numFmtId="43" fontId="3" fillId="0" borderId="0" xfId="0" applyNumberFormat="1" applyFont="1"/>
    <xf numFmtId="43" fontId="2" fillId="0" borderId="0" xfId="0" applyNumberFormat="1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1.875" customWidth="1"/>
    <col min="2" max="2" width="12.625" customWidth="1"/>
    <col min="3" max="3" width="12.25" customWidth="1"/>
    <col min="4" max="4" width="12.625" customWidth="1"/>
    <col min="5" max="7" width="12.25" customWidth="1"/>
    <col min="8" max="8" width="11" customWidth="1"/>
    <col min="9" max="9" width="9" customWidth="1"/>
    <col min="10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5</v>
      </c>
      <c r="F4" s="7" t="s">
        <v>6</v>
      </c>
      <c r="G4" s="9" t="s">
        <v>7</v>
      </c>
      <c r="H4" s="9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1"/>
      <c r="B5" s="12">
        <v>43100</v>
      </c>
      <c r="C5" s="12">
        <v>43190</v>
      </c>
      <c r="D5" s="12">
        <v>43373</v>
      </c>
      <c r="E5" s="12">
        <v>43465</v>
      </c>
      <c r="F5" s="13">
        <v>43555</v>
      </c>
      <c r="G5" s="13">
        <v>43738</v>
      </c>
      <c r="H5" s="13">
        <v>43830</v>
      </c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5" t="s">
        <v>9</v>
      </c>
      <c r="B6" s="2"/>
      <c r="C6" s="2"/>
      <c r="D6" s="2"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8" t="s">
        <v>11</v>
      </c>
      <c r="B7" s="7">
        <f t="shared" ref="B7:H7" si="0">SUM(B8:B10)</f>
        <v>308770353</v>
      </c>
      <c r="C7" s="7">
        <f t="shared" si="0"/>
        <v>309555508</v>
      </c>
      <c r="D7" s="7">
        <f t="shared" si="0"/>
        <v>286485643</v>
      </c>
      <c r="E7" s="7">
        <f t="shared" si="0"/>
        <v>282378026</v>
      </c>
      <c r="F7" s="7">
        <f t="shared" si="0"/>
        <v>278270409</v>
      </c>
      <c r="G7" s="7">
        <f t="shared" si="0"/>
        <v>270339244</v>
      </c>
      <c r="H7" s="7">
        <f t="shared" si="0"/>
        <v>266515696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x14ac:dyDescent="0.25">
      <c r="A8" s="21" t="s">
        <v>15</v>
      </c>
      <c r="B8" s="2">
        <v>307625539</v>
      </c>
      <c r="C8" s="2">
        <v>308410694</v>
      </c>
      <c r="D8" s="2">
        <v>285340829</v>
      </c>
      <c r="E8" s="2">
        <v>281233212</v>
      </c>
      <c r="F8" s="2">
        <v>277125595</v>
      </c>
      <c r="G8" s="17">
        <v>269194430</v>
      </c>
      <c r="H8" s="17">
        <v>265370882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2" t="s">
        <v>18</v>
      </c>
      <c r="B9" s="2"/>
      <c r="C9" s="2"/>
      <c r="D9" s="2"/>
      <c r="E9" s="2"/>
      <c r="F9" s="2"/>
      <c r="G9" s="17">
        <v>1144814</v>
      </c>
      <c r="H9" s="17">
        <v>1144814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20</v>
      </c>
      <c r="B10" s="2">
        <v>1144814</v>
      </c>
      <c r="C10" s="2">
        <v>1144814</v>
      </c>
      <c r="D10" s="2">
        <v>1144814</v>
      </c>
      <c r="E10" s="2">
        <v>1144814</v>
      </c>
      <c r="F10" s="2">
        <v>1144814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8" t="s">
        <v>22</v>
      </c>
      <c r="B12" s="7">
        <f t="shared" ref="B12:H12" si="1">SUM(B13:B16)</f>
        <v>125329308</v>
      </c>
      <c r="C12" s="7">
        <f t="shared" si="1"/>
        <v>136287566</v>
      </c>
      <c r="D12" s="7">
        <f t="shared" si="1"/>
        <v>140628763</v>
      </c>
      <c r="E12" s="7">
        <f t="shared" si="1"/>
        <v>160006995</v>
      </c>
      <c r="F12" s="7">
        <f t="shared" si="1"/>
        <v>161434145</v>
      </c>
      <c r="G12" s="7">
        <f t="shared" si="1"/>
        <v>156615643</v>
      </c>
      <c r="H12" s="7">
        <f t="shared" si="1"/>
        <v>169326325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24</v>
      </c>
      <c r="B13" s="2">
        <v>42259666</v>
      </c>
      <c r="C13" s="2">
        <v>45471924</v>
      </c>
      <c r="D13" s="2">
        <v>52352385</v>
      </c>
      <c r="E13" s="2">
        <v>46350127</v>
      </c>
      <c r="F13" s="2">
        <v>50116070</v>
      </c>
      <c r="G13" s="17">
        <v>57417036</v>
      </c>
      <c r="H13" s="17">
        <v>67711277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1" t="s">
        <v>25</v>
      </c>
      <c r="B14" s="2">
        <v>71565524</v>
      </c>
      <c r="C14" s="2">
        <v>79365419</v>
      </c>
      <c r="D14" s="2">
        <v>85278548</v>
      </c>
      <c r="E14" s="2">
        <v>99715503</v>
      </c>
      <c r="F14" s="2">
        <v>100736548</v>
      </c>
      <c r="G14" s="17">
        <v>93757323</v>
      </c>
      <c r="H14" s="17">
        <v>87886721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x14ac:dyDescent="0.25">
      <c r="A15" s="21" t="s">
        <v>27</v>
      </c>
      <c r="B15" s="2">
        <v>9172960</v>
      </c>
      <c r="C15" s="2">
        <v>9258455</v>
      </c>
      <c r="D15" s="2">
        <v>1349392</v>
      </c>
      <c r="E15" s="2">
        <v>1360990</v>
      </c>
      <c r="F15" s="2">
        <v>1909901</v>
      </c>
      <c r="G15" s="17">
        <v>1375564</v>
      </c>
      <c r="H15" s="17">
        <v>2565858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1" t="s">
        <v>28</v>
      </c>
      <c r="B16" s="2">
        <v>2331158</v>
      </c>
      <c r="C16" s="2">
        <v>2191768</v>
      </c>
      <c r="D16" s="2">
        <v>1648438</v>
      </c>
      <c r="E16" s="2">
        <v>12580375</v>
      </c>
      <c r="F16" s="2">
        <v>8671626</v>
      </c>
      <c r="G16" s="17">
        <v>4065720</v>
      </c>
      <c r="H16" s="17">
        <v>11162469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7">
        <f t="shared" ref="B18:E18" si="2">B7+B12</f>
        <v>434099661</v>
      </c>
      <c r="C18" s="7">
        <f t="shared" si="2"/>
        <v>445843074</v>
      </c>
      <c r="D18" s="7">
        <f t="shared" si="2"/>
        <v>427114406</v>
      </c>
      <c r="E18" s="7">
        <f t="shared" si="2"/>
        <v>442385021</v>
      </c>
      <c r="F18" s="7">
        <f>(F7+F12)-1</f>
        <v>439704553</v>
      </c>
      <c r="G18" s="7">
        <f t="shared" ref="G18:H18" si="3">(G7+G12)</f>
        <v>426954887</v>
      </c>
      <c r="H18" s="7">
        <f t="shared" si="3"/>
        <v>435842021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7"/>
      <c r="C19" s="7"/>
      <c r="D19" s="7"/>
      <c r="E19" s="7"/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5" t="s">
        <v>36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26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8" t="s">
        <v>40</v>
      </c>
      <c r="B22" s="7">
        <f t="shared" ref="B22:H22" si="4">SUM(B23:B24)</f>
        <v>33629675</v>
      </c>
      <c r="C22" s="7">
        <f t="shared" si="4"/>
        <v>33563078</v>
      </c>
      <c r="D22" s="7">
        <f t="shared" si="4"/>
        <v>32810307</v>
      </c>
      <c r="E22" s="7">
        <f t="shared" si="4"/>
        <v>32544819</v>
      </c>
      <c r="F22" s="7">
        <f t="shared" si="4"/>
        <v>32279332</v>
      </c>
      <c r="G22" s="7">
        <f t="shared" si="4"/>
        <v>31722409</v>
      </c>
      <c r="H22" s="7">
        <f t="shared" si="4"/>
        <v>31430974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1" t="s">
        <v>42</v>
      </c>
      <c r="B23" s="2">
        <v>0</v>
      </c>
      <c r="C23" s="2">
        <v>0</v>
      </c>
      <c r="D23" s="2">
        <v>0</v>
      </c>
      <c r="E23" s="2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44</v>
      </c>
      <c r="B24" s="2">
        <v>33629675</v>
      </c>
      <c r="C24" s="2">
        <v>33563078</v>
      </c>
      <c r="D24" s="2">
        <v>32810307</v>
      </c>
      <c r="E24" s="2">
        <v>32544819</v>
      </c>
      <c r="F24" s="2">
        <v>32279332</v>
      </c>
      <c r="G24" s="17">
        <v>31722409</v>
      </c>
      <c r="H24" s="17">
        <v>31430974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8" t="s">
        <v>47</v>
      </c>
      <c r="B26" s="7">
        <f t="shared" ref="B26:H26" si="5">SUM(B27:B34)</f>
        <v>206172630</v>
      </c>
      <c r="C26" s="7">
        <f t="shared" si="5"/>
        <v>216478425</v>
      </c>
      <c r="D26" s="7">
        <f t="shared" si="5"/>
        <v>197313041</v>
      </c>
      <c r="E26" s="7">
        <f t="shared" si="5"/>
        <v>218904146</v>
      </c>
      <c r="F26" s="7">
        <f t="shared" si="5"/>
        <v>211976387</v>
      </c>
      <c r="G26" s="7">
        <f t="shared" si="5"/>
        <v>195891377</v>
      </c>
      <c r="H26" s="7">
        <f t="shared" si="5"/>
        <v>211599387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1" t="s">
        <v>49</v>
      </c>
      <c r="B27" s="2">
        <v>153343945</v>
      </c>
      <c r="C27" s="2">
        <v>153908565</v>
      </c>
      <c r="D27" s="2">
        <v>150075787</v>
      </c>
      <c r="E27" s="2">
        <v>154739870</v>
      </c>
      <c r="F27" s="2">
        <v>152172322</v>
      </c>
      <c r="G27" s="17">
        <v>153882137</v>
      </c>
      <c r="H27" s="17">
        <v>154784294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1" t="s">
        <v>52</v>
      </c>
      <c r="B28" s="2">
        <v>12282629</v>
      </c>
      <c r="C28" s="2">
        <v>11138854</v>
      </c>
      <c r="D28" s="2">
        <v>7344326</v>
      </c>
      <c r="E28" s="2">
        <v>8684616</v>
      </c>
      <c r="F28" s="2">
        <v>8630218</v>
      </c>
      <c r="G28" s="17">
        <v>9486669</v>
      </c>
      <c r="H28" s="17">
        <v>9442313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54</v>
      </c>
      <c r="B29" s="2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1" t="s">
        <v>57</v>
      </c>
      <c r="B30" s="2">
        <v>9923382</v>
      </c>
      <c r="C30" s="2">
        <v>15807432</v>
      </c>
      <c r="D30" s="2">
        <v>5177970</v>
      </c>
      <c r="E30" s="2">
        <v>6077647</v>
      </c>
      <c r="F30" s="2">
        <v>4861176</v>
      </c>
      <c r="G30" s="17">
        <v>5982351</v>
      </c>
      <c r="H30" s="17">
        <v>6795373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 t="s">
        <v>58</v>
      </c>
      <c r="B31" s="2">
        <v>4349722</v>
      </c>
      <c r="C31" s="2">
        <v>15011325</v>
      </c>
      <c r="D31" s="2">
        <v>14621599</v>
      </c>
      <c r="E31" s="2">
        <v>19110881</v>
      </c>
      <c r="F31" s="2">
        <v>20255991</v>
      </c>
      <c r="G31" s="17">
        <v>1108476</v>
      </c>
      <c r="H31" s="17">
        <v>6114704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 t="s">
        <v>60</v>
      </c>
      <c r="B32" s="2">
        <v>976697</v>
      </c>
      <c r="C32" s="2">
        <v>1065144</v>
      </c>
      <c r="D32" s="2">
        <v>1168602</v>
      </c>
      <c r="E32" s="2">
        <v>1334541</v>
      </c>
      <c r="F32" s="2">
        <v>1599999</v>
      </c>
      <c r="G32" s="17">
        <v>1797574</v>
      </c>
      <c r="H32" s="17">
        <v>1956024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1" t="s">
        <v>61</v>
      </c>
      <c r="B33" s="2">
        <v>10356237</v>
      </c>
      <c r="C33" s="2">
        <v>10439681</v>
      </c>
      <c r="D33" s="2">
        <v>10878612</v>
      </c>
      <c r="E33" s="2">
        <v>11546495</v>
      </c>
      <c r="F33" s="2">
        <v>11866651</v>
      </c>
      <c r="G33" s="17">
        <v>12746379</v>
      </c>
      <c r="H33" s="17">
        <v>12706111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 t="s">
        <v>62</v>
      </c>
      <c r="B34" s="2">
        <v>14940018</v>
      </c>
      <c r="C34" s="2">
        <v>9107424</v>
      </c>
      <c r="D34" s="2">
        <v>8046145</v>
      </c>
      <c r="E34" s="2">
        <v>17410096</v>
      </c>
      <c r="F34" s="2">
        <v>12590030</v>
      </c>
      <c r="G34" s="17">
        <v>10887791</v>
      </c>
      <c r="H34" s="17">
        <v>19800568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3"/>
      <c r="B36" s="7">
        <f t="shared" ref="B36:H36" si="6">B22+B26</f>
        <v>239802305</v>
      </c>
      <c r="C36" s="7">
        <f t="shared" si="6"/>
        <v>250041503</v>
      </c>
      <c r="D36" s="7">
        <f t="shared" si="6"/>
        <v>230123348</v>
      </c>
      <c r="E36" s="7">
        <f t="shared" si="6"/>
        <v>251448965</v>
      </c>
      <c r="F36" s="7">
        <f t="shared" si="6"/>
        <v>244255719</v>
      </c>
      <c r="G36" s="7">
        <f t="shared" si="6"/>
        <v>227613786</v>
      </c>
      <c r="H36" s="7">
        <f t="shared" si="6"/>
        <v>243030361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3"/>
      <c r="B37" s="2"/>
      <c r="C37" s="7"/>
      <c r="D37" s="2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8" t="s">
        <v>67</v>
      </c>
      <c r="B38" s="7">
        <f t="shared" ref="B38:H38" si="7">SUM(B39:B44)</f>
        <v>194297355</v>
      </c>
      <c r="C38" s="7">
        <f t="shared" si="7"/>
        <v>195801571</v>
      </c>
      <c r="D38" s="7">
        <f t="shared" si="7"/>
        <v>196991058</v>
      </c>
      <c r="E38" s="7">
        <f t="shared" si="7"/>
        <v>190936056</v>
      </c>
      <c r="F38" s="7">
        <f t="shared" si="7"/>
        <v>195448834</v>
      </c>
      <c r="G38" s="7">
        <f t="shared" si="7"/>
        <v>199341102</v>
      </c>
      <c r="H38" s="7">
        <f t="shared" si="7"/>
        <v>192811660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1" t="s">
        <v>69</v>
      </c>
      <c r="B39" s="2">
        <v>178678000</v>
      </c>
      <c r="C39" s="2">
        <v>178678000</v>
      </c>
      <c r="D39" s="2">
        <v>178678000</v>
      </c>
      <c r="E39" s="2">
        <v>178678000</v>
      </c>
      <c r="F39" s="2">
        <v>178678000</v>
      </c>
      <c r="G39" s="17">
        <v>178678000</v>
      </c>
      <c r="H39" s="17">
        <v>178678000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 t="s">
        <v>71</v>
      </c>
      <c r="B40" s="2">
        <v>8162461</v>
      </c>
      <c r="C40" s="2">
        <v>8162461</v>
      </c>
      <c r="D40" s="2">
        <v>8162461</v>
      </c>
      <c r="E40" s="2">
        <v>8162461</v>
      </c>
      <c r="F40" s="2">
        <v>8162461</v>
      </c>
      <c r="G40" s="17">
        <v>8162461</v>
      </c>
      <c r="H40" s="17">
        <v>8162461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1" t="s">
        <v>72</v>
      </c>
      <c r="B41" s="2">
        <v>302178</v>
      </c>
      <c r="C41" s="2">
        <v>302178</v>
      </c>
      <c r="D41" s="2">
        <v>302178</v>
      </c>
      <c r="E41" s="2">
        <v>302178</v>
      </c>
      <c r="F41" s="2">
        <v>302178</v>
      </c>
      <c r="G41" s="17">
        <v>302178</v>
      </c>
      <c r="H41" s="17">
        <v>302178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2" t="s">
        <v>74</v>
      </c>
      <c r="B42" s="2"/>
      <c r="C42" s="2"/>
      <c r="D42" s="2"/>
      <c r="E42" s="2"/>
      <c r="F42" s="2"/>
      <c r="G42" s="17">
        <v>363487</v>
      </c>
      <c r="H42" s="17">
        <v>74282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1" t="s">
        <v>75</v>
      </c>
      <c r="B43" s="2">
        <v>7154716</v>
      </c>
      <c r="C43" s="2">
        <v>8658932</v>
      </c>
      <c r="D43" s="2">
        <v>9848419</v>
      </c>
      <c r="E43" s="2">
        <v>3793417</v>
      </c>
      <c r="F43" s="2">
        <v>8306195</v>
      </c>
      <c r="G43" s="17">
        <v>11834976</v>
      </c>
      <c r="H43" s="17">
        <v>5594739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 t="s">
        <v>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2"/>
      <c r="B46" s="7">
        <f>(B36+B38)+1</f>
        <v>434099661</v>
      </c>
      <c r="C46" s="7">
        <f t="shared" ref="C46:F46" si="8">C36+C38</f>
        <v>445843074</v>
      </c>
      <c r="D46" s="7">
        <f t="shared" si="8"/>
        <v>427114406</v>
      </c>
      <c r="E46" s="7">
        <f t="shared" si="8"/>
        <v>442385021</v>
      </c>
      <c r="F46" s="7">
        <f t="shared" si="8"/>
        <v>439704553</v>
      </c>
      <c r="G46" s="7">
        <f>G36+G38-1</f>
        <v>426954887</v>
      </c>
      <c r="H46" s="7">
        <f>H36+H38</f>
        <v>435842021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6" t="s">
        <v>79</v>
      </c>
      <c r="B48" s="36">
        <f t="shared" ref="B48:H48" si="9">B38/(B39/10)</f>
        <v>10.87416218001097</v>
      </c>
      <c r="C48" s="36">
        <f t="shared" si="9"/>
        <v>10.958348033893373</v>
      </c>
      <c r="D48" s="36">
        <f t="shared" si="9"/>
        <v>11.024919575997044</v>
      </c>
      <c r="E48" s="36">
        <f t="shared" si="9"/>
        <v>10.686041706309675</v>
      </c>
      <c r="F48" s="36">
        <f t="shared" si="9"/>
        <v>10.938606543614771</v>
      </c>
      <c r="G48" s="36">
        <f t="shared" si="9"/>
        <v>11.156443546491454</v>
      </c>
      <c r="H48" s="36">
        <f t="shared" si="9"/>
        <v>10.791012883511121</v>
      </c>
      <c r="I48" s="2"/>
      <c r="J48" s="2"/>
      <c r="K48" s="2"/>
      <c r="L48" s="2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5">
      <c r="A49" s="16" t="s">
        <v>81</v>
      </c>
      <c r="B49" s="2">
        <f t="shared" ref="B49:H49" si="10">B39/10</f>
        <v>17867800</v>
      </c>
      <c r="C49" s="2">
        <f t="shared" si="10"/>
        <v>17867800</v>
      </c>
      <c r="D49" s="2">
        <f t="shared" si="10"/>
        <v>17867800</v>
      </c>
      <c r="E49" s="2">
        <f t="shared" si="10"/>
        <v>17867800</v>
      </c>
      <c r="F49" s="2">
        <f t="shared" si="10"/>
        <v>17867800</v>
      </c>
      <c r="G49" s="2">
        <f t="shared" si="10"/>
        <v>17867800</v>
      </c>
      <c r="H49" s="2">
        <f t="shared" si="10"/>
        <v>17867800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1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1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5" customWidth="1"/>
    <col min="2" max="7" width="12.875" customWidth="1"/>
    <col min="8" max="8" width="11.25" customWidth="1"/>
    <col min="9" max="11" width="9" customWidth="1"/>
    <col min="12" max="22" width="8" customWidth="1"/>
    <col min="23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6" t="s">
        <v>5</v>
      </c>
      <c r="C4" s="6" t="s">
        <v>6</v>
      </c>
      <c r="D4" s="6" t="s">
        <v>7</v>
      </c>
      <c r="E4" s="6" t="s">
        <v>5</v>
      </c>
      <c r="F4" s="10" t="s">
        <v>6</v>
      </c>
      <c r="G4" s="10" t="s">
        <v>7</v>
      </c>
      <c r="H4" s="10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"/>
      <c r="B5" s="10">
        <v>43100</v>
      </c>
      <c r="C5" s="10">
        <v>43190</v>
      </c>
      <c r="D5" s="10">
        <v>43373</v>
      </c>
      <c r="E5" s="10">
        <v>43465</v>
      </c>
      <c r="F5" s="10">
        <v>43555</v>
      </c>
      <c r="G5" s="10">
        <v>43738</v>
      </c>
      <c r="H5" s="10">
        <v>43830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6" t="s">
        <v>8</v>
      </c>
      <c r="B6" s="2">
        <v>100109125</v>
      </c>
      <c r="C6" s="2">
        <v>141811222</v>
      </c>
      <c r="D6" s="2">
        <v>41299702</v>
      </c>
      <c r="E6" s="2">
        <v>95334015</v>
      </c>
      <c r="F6" s="2">
        <v>145696634</v>
      </c>
      <c r="G6" s="17">
        <v>43664786</v>
      </c>
      <c r="H6" s="17">
        <v>92300667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9" t="s">
        <v>13</v>
      </c>
      <c r="B7" s="20">
        <v>80222397</v>
      </c>
      <c r="C7" s="20">
        <v>114477444</v>
      </c>
      <c r="D7" s="20">
        <v>37626877</v>
      </c>
      <c r="E7" s="20">
        <v>83273069</v>
      </c>
      <c r="F7" s="20">
        <v>123226558</v>
      </c>
      <c r="G7" s="17">
        <v>37041045</v>
      </c>
      <c r="H7" s="17">
        <v>78066737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6" t="s">
        <v>17</v>
      </c>
      <c r="B8" s="7">
        <f t="shared" ref="B8:H8" si="0">B6-B7</f>
        <v>19886728</v>
      </c>
      <c r="C8" s="7">
        <f t="shared" si="0"/>
        <v>27333778</v>
      </c>
      <c r="D8" s="7">
        <f t="shared" si="0"/>
        <v>3672825</v>
      </c>
      <c r="E8" s="7">
        <f t="shared" si="0"/>
        <v>12060946</v>
      </c>
      <c r="F8" s="7">
        <f t="shared" si="0"/>
        <v>22470076</v>
      </c>
      <c r="G8" s="23">
        <f t="shared" si="0"/>
        <v>6623741</v>
      </c>
      <c r="H8" s="23">
        <f t="shared" si="0"/>
        <v>14233930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/>
      <c r="B9" s="7"/>
      <c r="C9" s="7"/>
      <c r="D9" s="7"/>
      <c r="E9" s="7"/>
      <c r="F9" s="7"/>
      <c r="G9" s="2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6" t="s">
        <v>23</v>
      </c>
      <c r="B10" s="7">
        <f t="shared" ref="B10:H10" si="1">B11+B12+B13</f>
        <v>10628090</v>
      </c>
      <c r="C10" s="7">
        <f t="shared" si="1"/>
        <v>15870222</v>
      </c>
      <c r="D10" s="7">
        <f t="shared" si="1"/>
        <v>4002173</v>
      </c>
      <c r="E10" s="7">
        <f t="shared" si="1"/>
        <v>7862467</v>
      </c>
      <c r="F10" s="7">
        <f t="shared" si="1"/>
        <v>12371513</v>
      </c>
      <c r="G10" s="7">
        <f t="shared" si="1"/>
        <v>4215542</v>
      </c>
      <c r="H10" s="7">
        <f t="shared" si="1"/>
        <v>8440645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1" t="s">
        <v>26</v>
      </c>
      <c r="B11" s="2">
        <v>9646258</v>
      </c>
      <c r="C11" s="2">
        <v>14328187</v>
      </c>
      <c r="D11" s="2">
        <v>3437199</v>
      </c>
      <c r="E11" s="2">
        <v>6778326</v>
      </c>
      <c r="F11" s="2">
        <v>10891404</v>
      </c>
      <c r="G11" s="17">
        <v>3801499</v>
      </c>
      <c r="H11" s="17">
        <v>7582138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1" t="s">
        <v>30</v>
      </c>
      <c r="B12" s="2">
        <v>981832</v>
      </c>
      <c r="C12" s="2">
        <v>1542035</v>
      </c>
      <c r="D12" s="2">
        <v>564974</v>
      </c>
      <c r="E12" s="2">
        <v>1084141</v>
      </c>
      <c r="F12" s="2">
        <v>1480109</v>
      </c>
      <c r="G12" s="17">
        <v>414043</v>
      </c>
      <c r="H12" s="17">
        <v>858507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34</v>
      </c>
      <c r="B15" s="7">
        <f t="shared" ref="B15:F15" si="2">B8-B10</f>
        <v>9258638</v>
      </c>
      <c r="C15" s="7">
        <f t="shared" si="2"/>
        <v>11463556</v>
      </c>
      <c r="D15" s="7">
        <f t="shared" si="2"/>
        <v>-329348</v>
      </c>
      <c r="E15" s="7">
        <f t="shared" si="2"/>
        <v>4198479</v>
      </c>
      <c r="F15" s="7">
        <f t="shared" si="2"/>
        <v>10098563</v>
      </c>
      <c r="G15" s="7">
        <f>G8-G10-1</f>
        <v>2408198</v>
      </c>
      <c r="H15" s="7">
        <f>H8-H10</f>
        <v>5793285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39</v>
      </c>
      <c r="B16" s="7"/>
      <c r="C16" s="7"/>
      <c r="D16" s="7"/>
      <c r="E16" s="7"/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 t="s">
        <v>41</v>
      </c>
      <c r="B17" s="2">
        <v>1114675</v>
      </c>
      <c r="C17" s="2">
        <v>1461481</v>
      </c>
      <c r="D17" s="2">
        <v>336451</v>
      </c>
      <c r="E17" s="2">
        <v>713753</v>
      </c>
      <c r="F17" s="2">
        <v>1039228</v>
      </c>
      <c r="G17" s="17">
        <v>446023</v>
      </c>
      <c r="H17" s="17">
        <v>503642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1" t="s">
        <v>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6" t="s">
        <v>46</v>
      </c>
      <c r="B19" s="7">
        <f t="shared" ref="B19:H19" si="3">B15-B17+B18</f>
        <v>8143963</v>
      </c>
      <c r="C19" s="7">
        <f t="shared" si="3"/>
        <v>10002075</v>
      </c>
      <c r="D19" s="7">
        <f t="shared" si="3"/>
        <v>-665799</v>
      </c>
      <c r="E19" s="7">
        <f t="shared" si="3"/>
        <v>3484726</v>
      </c>
      <c r="F19" s="7">
        <f t="shared" si="3"/>
        <v>9059335</v>
      </c>
      <c r="G19" s="7">
        <f t="shared" si="3"/>
        <v>1962175</v>
      </c>
      <c r="H19" s="7">
        <f t="shared" si="3"/>
        <v>5289643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1" t="s">
        <v>51</v>
      </c>
      <c r="B20" s="2">
        <v>387653</v>
      </c>
      <c r="C20" s="2">
        <v>476099</v>
      </c>
      <c r="D20" s="2">
        <v>0</v>
      </c>
      <c r="E20" s="2">
        <v>165939</v>
      </c>
      <c r="F20" s="2">
        <v>431397</v>
      </c>
      <c r="G20" s="17">
        <v>93437</v>
      </c>
      <c r="H20" s="17">
        <v>251888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6" t="s">
        <v>55</v>
      </c>
      <c r="B22" s="7">
        <f t="shared" ref="B22:H22" si="4">B19-B20</f>
        <v>7756310</v>
      </c>
      <c r="C22" s="7">
        <f t="shared" si="4"/>
        <v>9525976</v>
      </c>
      <c r="D22" s="7">
        <f t="shared" si="4"/>
        <v>-665799</v>
      </c>
      <c r="E22" s="7">
        <f t="shared" si="4"/>
        <v>3318787</v>
      </c>
      <c r="F22" s="7">
        <f t="shared" si="4"/>
        <v>8627938</v>
      </c>
      <c r="G22" s="7">
        <f t="shared" si="4"/>
        <v>1868738</v>
      </c>
      <c r="H22" s="7">
        <f t="shared" si="4"/>
        <v>5037755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 t="s">
        <v>59</v>
      </c>
      <c r="B23" s="7">
        <f t="shared" ref="B23:H23" si="5">SUM(B24:B25)</f>
        <v>-1163447</v>
      </c>
      <c r="C23" s="7">
        <f t="shared" si="5"/>
        <v>-1428897</v>
      </c>
      <c r="D23" s="7">
        <f t="shared" si="5"/>
        <v>99869</v>
      </c>
      <c r="E23" s="7">
        <f t="shared" si="5"/>
        <v>-497818</v>
      </c>
      <c r="F23" s="7">
        <f t="shared" si="5"/>
        <v>-1294191</v>
      </c>
      <c r="G23" s="7">
        <f t="shared" si="5"/>
        <v>-280310</v>
      </c>
      <c r="H23" s="7">
        <f t="shared" si="5"/>
        <v>-755664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8" t="s">
        <v>63</v>
      </c>
      <c r="B24" s="2">
        <v>-1505828</v>
      </c>
      <c r="C24" s="2">
        <v>-1837875</v>
      </c>
      <c r="D24" s="2">
        <v>-165618</v>
      </c>
      <c r="E24" s="2">
        <v>-1028793</v>
      </c>
      <c r="F24" s="2">
        <v>-2090653</v>
      </c>
      <c r="G24" s="17">
        <v>-571746</v>
      </c>
      <c r="H24" s="17">
        <v>-1338535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8" t="s">
        <v>65</v>
      </c>
      <c r="B25" s="2">
        <v>342381</v>
      </c>
      <c r="C25" s="2">
        <v>408978</v>
      </c>
      <c r="D25" s="2">
        <v>265487</v>
      </c>
      <c r="E25" s="2">
        <v>530975</v>
      </c>
      <c r="F25" s="2">
        <v>796462</v>
      </c>
      <c r="G25" s="17">
        <v>291436</v>
      </c>
      <c r="H25" s="17">
        <v>582871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6" t="s">
        <v>66</v>
      </c>
      <c r="B26" s="29">
        <f t="shared" ref="B26:D26" si="6">(B22+B23)+1</f>
        <v>6592864</v>
      </c>
      <c r="C26" s="29">
        <f t="shared" si="6"/>
        <v>8097080</v>
      </c>
      <c r="D26" s="29">
        <f t="shared" si="6"/>
        <v>-565929</v>
      </c>
      <c r="E26" s="29">
        <f>(E22+E23)</f>
        <v>2820969</v>
      </c>
      <c r="F26" s="29">
        <f t="shared" ref="F26:H26" si="7">F22+F23</f>
        <v>7333747</v>
      </c>
      <c r="G26" s="29">
        <f t="shared" si="7"/>
        <v>1588428</v>
      </c>
      <c r="H26" s="29">
        <f t="shared" si="7"/>
        <v>4282091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"/>
      <c r="B27" s="7"/>
      <c r="C27" s="7"/>
      <c r="D27" s="7"/>
      <c r="E27" s="7"/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6" t="s">
        <v>73</v>
      </c>
      <c r="B28" s="30">
        <f>B26/('1'!B39/10)</f>
        <v>0.36898017663058685</v>
      </c>
      <c r="C28" s="30">
        <f>C26/('1'!B39/10)</f>
        <v>0.45316603051298987</v>
      </c>
      <c r="D28" s="30">
        <f>D26/('1'!D39/10)</f>
        <v>-3.1673121481100082E-2</v>
      </c>
      <c r="E28" s="30">
        <f>E26/('1'!E39/10)</f>
        <v>0.15788004119141696</v>
      </c>
      <c r="F28" s="33">
        <f>F26/('1'!F39/10)</f>
        <v>0.41044487849651329</v>
      </c>
      <c r="G28" s="33">
        <f>G26/('1'!G39/10)</f>
        <v>8.8898913128644827E-2</v>
      </c>
      <c r="H28" s="33">
        <f>H26/('1'!H39/10)</f>
        <v>0.23965407045075499</v>
      </c>
      <c r="I28" s="2"/>
      <c r="J28" s="2"/>
      <c r="K28" s="2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5">
      <c r="A29" s="27" t="s">
        <v>78</v>
      </c>
      <c r="B29" s="35">
        <f>'1'!B39/10</f>
        <v>17867800</v>
      </c>
      <c r="C29" s="35">
        <f>'1'!C39/10</f>
        <v>17867800</v>
      </c>
      <c r="D29" s="35">
        <f>'1'!D39/10</f>
        <v>17867800</v>
      </c>
      <c r="E29" s="35">
        <f>'1'!E39/10</f>
        <v>17867800</v>
      </c>
      <c r="F29" s="35">
        <f>'1'!F39/10</f>
        <v>17867800</v>
      </c>
      <c r="G29" s="35">
        <f>'1'!G39/10</f>
        <v>17867800</v>
      </c>
      <c r="H29" s="35">
        <f>'1'!H39/10</f>
        <v>17867800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defaultColWidth="12.625" defaultRowHeight="15" customHeight="1" x14ac:dyDescent="0.2"/>
  <cols>
    <col min="1" max="1" width="38" customWidth="1"/>
    <col min="2" max="7" width="12.875" customWidth="1"/>
    <col min="8" max="8" width="11.75" customWidth="1"/>
    <col min="9" max="10" width="8.125" customWidth="1"/>
    <col min="11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3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8" t="s">
        <v>5</v>
      </c>
      <c r="C4" s="8" t="s">
        <v>6</v>
      </c>
      <c r="D4" s="5" t="s">
        <v>7</v>
      </c>
      <c r="E4" s="8" t="s">
        <v>5</v>
      </c>
      <c r="F4" s="8" t="s">
        <v>6</v>
      </c>
      <c r="G4" s="10" t="s">
        <v>7</v>
      </c>
      <c r="H4" s="10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"/>
      <c r="B5" s="12">
        <v>43100</v>
      </c>
      <c r="C5" s="12">
        <v>43465</v>
      </c>
      <c r="D5" s="12">
        <v>43373</v>
      </c>
      <c r="E5" s="12">
        <v>43465</v>
      </c>
      <c r="F5" s="12">
        <v>43555</v>
      </c>
      <c r="G5" s="10">
        <v>43738</v>
      </c>
      <c r="H5" s="10">
        <v>43830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6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1" t="s">
        <v>12</v>
      </c>
      <c r="B7" s="2">
        <v>95714646</v>
      </c>
      <c r="C7" s="2">
        <v>129616848</v>
      </c>
      <c r="D7" s="2">
        <v>43117153</v>
      </c>
      <c r="E7" s="2">
        <v>82714510</v>
      </c>
      <c r="F7" s="2">
        <v>132056085</v>
      </c>
      <c r="G7" s="17">
        <v>39703664</v>
      </c>
      <c r="H7" s="17">
        <v>93920942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14</v>
      </c>
      <c r="B8" s="2">
        <v>-88613059</v>
      </c>
      <c r="C8" s="2">
        <v>-111351879</v>
      </c>
      <c r="D8" s="2">
        <v>-38666164</v>
      </c>
      <c r="E8" s="2">
        <v>-67922084</v>
      </c>
      <c r="F8" s="2">
        <v>-109362027</v>
      </c>
      <c r="G8" s="17">
        <v>-34299854</v>
      </c>
      <c r="H8" s="17">
        <v>-77990538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1" t="s">
        <v>16</v>
      </c>
      <c r="B9" s="2">
        <v>0</v>
      </c>
      <c r="C9" s="2"/>
      <c r="D9" s="2">
        <v>-3710549</v>
      </c>
      <c r="E9" s="2">
        <v>-7510892</v>
      </c>
      <c r="F9" s="2">
        <v>-11191954</v>
      </c>
      <c r="G9" s="17">
        <v>-3894538</v>
      </c>
      <c r="H9" s="17">
        <v>-7398361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19</v>
      </c>
      <c r="B10" s="2">
        <v>-1114675</v>
      </c>
      <c r="C10" s="2">
        <v>-1461481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1" t="s">
        <v>21</v>
      </c>
      <c r="B11" s="2">
        <v>-730733</v>
      </c>
      <c r="C11" s="2">
        <v>-979336</v>
      </c>
      <c r="D11" s="2">
        <v>-306111</v>
      </c>
      <c r="E11" s="2">
        <v>-501402</v>
      </c>
      <c r="F11" s="2">
        <v>-1243107</v>
      </c>
      <c r="G11" s="17">
        <v>-232159</v>
      </c>
      <c r="H11" s="17">
        <v>-1039215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23">
        <f t="shared" ref="B12:H12" si="0">SUM(B7:B11)</f>
        <v>5256179</v>
      </c>
      <c r="C12" s="23">
        <f t="shared" si="0"/>
        <v>15824152</v>
      </c>
      <c r="D12" s="23">
        <f t="shared" si="0"/>
        <v>434329</v>
      </c>
      <c r="E12" s="23">
        <f t="shared" si="0"/>
        <v>6780132</v>
      </c>
      <c r="F12" s="23">
        <f t="shared" si="0"/>
        <v>10258997</v>
      </c>
      <c r="G12" s="23">
        <f t="shared" si="0"/>
        <v>1277113</v>
      </c>
      <c r="H12" s="23">
        <f t="shared" si="0"/>
        <v>7492828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6" t="s">
        <v>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1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1" t="s">
        <v>33</v>
      </c>
      <c r="B16" s="2"/>
      <c r="C16" s="7">
        <v>-35640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1" t="s">
        <v>35</v>
      </c>
      <c r="B17" s="2">
        <v>-10071368</v>
      </c>
      <c r="C17" s="2">
        <v>-15459117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1" t="s">
        <v>37</v>
      </c>
      <c r="B18" s="2"/>
      <c r="C18" s="2">
        <v>-16000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23">
        <f t="shared" ref="B19:H19" si="1">SUM(B15:B18)</f>
        <v>-10071368</v>
      </c>
      <c r="C19" s="23">
        <f t="shared" si="1"/>
        <v>-15510757</v>
      </c>
      <c r="D19" s="23">
        <f t="shared" si="1"/>
        <v>0</v>
      </c>
      <c r="E19" s="23">
        <f t="shared" si="1"/>
        <v>0</v>
      </c>
      <c r="F19" s="23">
        <f t="shared" si="1"/>
        <v>0</v>
      </c>
      <c r="G19" s="23">
        <f t="shared" si="1"/>
        <v>0</v>
      </c>
      <c r="H19" s="23">
        <f t="shared" si="1"/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1"/>
      <c r="B20" s="23"/>
      <c r="C20" s="23"/>
      <c r="D20" s="23"/>
      <c r="E20" s="23"/>
      <c r="F20" s="23"/>
      <c r="G20" s="23"/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6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1" t="s">
        <v>48</v>
      </c>
      <c r="B22" s="2">
        <v>2872627</v>
      </c>
      <c r="C22" s="2"/>
      <c r="D22" s="2">
        <v>-345460</v>
      </c>
      <c r="E22" s="2">
        <v>4318623</v>
      </c>
      <c r="F22" s="2">
        <v>1751075</v>
      </c>
      <c r="G22" s="24">
        <v>-185255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1" t="s">
        <v>50</v>
      </c>
      <c r="B23" s="2"/>
      <c r="C23" s="2">
        <v>3437247</v>
      </c>
      <c r="D23" s="2"/>
      <c r="E23" s="2"/>
      <c r="F23" s="2"/>
      <c r="G23" s="2"/>
      <c r="H23" s="17">
        <v>716902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 t="s">
        <v>56</v>
      </c>
      <c r="B25" s="2">
        <v>-114550</v>
      </c>
      <c r="C25" s="2">
        <v>-5947144</v>
      </c>
      <c r="D25" s="2">
        <v>-55949</v>
      </c>
      <c r="E25" s="2">
        <v>-133897</v>
      </c>
      <c r="F25" s="2">
        <v>-4953962</v>
      </c>
      <c r="G25" s="17">
        <v>-1126812</v>
      </c>
      <c r="H25" s="17">
        <v>-1147935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"/>
      <c r="B26" s="23">
        <f>SUM(B22:B25)</f>
        <v>2758077</v>
      </c>
      <c r="C26" s="23">
        <f>SUM(C22:C25)+1</f>
        <v>-2509896</v>
      </c>
      <c r="D26" s="23">
        <f t="shared" ref="D26:H26" si="2">SUM(D22:D25)</f>
        <v>-401409</v>
      </c>
      <c r="E26" s="23">
        <f t="shared" si="2"/>
        <v>4184726</v>
      </c>
      <c r="F26" s="23">
        <f t="shared" si="2"/>
        <v>-3202887</v>
      </c>
      <c r="G26" s="23">
        <f t="shared" si="2"/>
        <v>-1312067</v>
      </c>
      <c r="H26" s="23">
        <f t="shared" si="2"/>
        <v>-431033</v>
      </c>
      <c r="I26" s="23"/>
      <c r="J26" s="23">
        <f>SUM(J22:J25)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1"/>
      <c r="B27" s="23"/>
      <c r="C27" s="23"/>
      <c r="D27" s="23"/>
      <c r="E27" s="23"/>
      <c r="F27" s="23"/>
      <c r="G27" s="23"/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3" t="s">
        <v>64</v>
      </c>
      <c r="B28" s="7">
        <f t="shared" ref="B28:F28" si="3">B12+B19+B26</f>
        <v>-2057112</v>
      </c>
      <c r="C28" s="7">
        <f t="shared" si="3"/>
        <v>-2196501</v>
      </c>
      <c r="D28" s="7">
        <f t="shared" si="3"/>
        <v>32920</v>
      </c>
      <c r="E28" s="7">
        <f t="shared" si="3"/>
        <v>10964858</v>
      </c>
      <c r="F28" s="7">
        <f t="shared" si="3"/>
        <v>7056110</v>
      </c>
      <c r="G28" s="7">
        <f>G12+G19+G26+1</f>
        <v>-34953</v>
      </c>
      <c r="H28" s="7">
        <f>H12+H19+H26</f>
        <v>7061795</v>
      </c>
      <c r="I28" s="7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7" t="s">
        <v>68</v>
      </c>
      <c r="B29" s="2">
        <v>4388270</v>
      </c>
      <c r="C29" s="2">
        <v>4388270</v>
      </c>
      <c r="D29" s="2">
        <v>1615517</v>
      </c>
      <c r="E29" s="2">
        <v>1615517</v>
      </c>
      <c r="F29" s="2">
        <v>1615517</v>
      </c>
      <c r="G29" s="17">
        <v>4100674</v>
      </c>
      <c r="H29" s="17">
        <v>4100674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6" t="s">
        <v>70</v>
      </c>
      <c r="B30" s="7">
        <f>SUM(B28:B29)</f>
        <v>2331158</v>
      </c>
      <c r="C30" s="7">
        <f>SUM(C28:C29)-1</f>
        <v>2191768</v>
      </c>
      <c r="D30" s="7">
        <f>SUM(D28:D29)+1</f>
        <v>1648438</v>
      </c>
      <c r="E30" s="7">
        <f>SUM(E28:E29)</f>
        <v>12580375</v>
      </c>
      <c r="F30" s="7">
        <f t="shared" ref="F30:G30" si="4">SUM(F28:F29)-1</f>
        <v>8671626</v>
      </c>
      <c r="G30" s="7">
        <f t="shared" si="4"/>
        <v>4065720</v>
      </c>
      <c r="H30" s="7">
        <f>SUM(H28:H29)</f>
        <v>11162469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6" t="s">
        <v>77</v>
      </c>
      <c r="B32" s="31">
        <f>B12/('1'!B39/10)</f>
        <v>0.29417046306764122</v>
      </c>
      <c r="C32" s="31">
        <f>C12/('1'!C39/10)</f>
        <v>0.88562397161374096</v>
      </c>
      <c r="D32" s="31">
        <f>D12/('1'!D39/10)</f>
        <v>2.4307917035113445E-2</v>
      </c>
      <c r="E32" s="31">
        <f>E12/('1'!E39/10)</f>
        <v>0.37946092971714479</v>
      </c>
      <c r="F32" s="31">
        <f>F12/('1'!F39/10)</f>
        <v>0.57416117261218502</v>
      </c>
      <c r="G32" s="31">
        <f>G12/('1'!G39/10)</f>
        <v>7.1475671319356601E-2</v>
      </c>
      <c r="H32" s="31">
        <f>H12/('1'!H39/10)</f>
        <v>0.4193481010532914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6" t="s">
        <v>80</v>
      </c>
      <c r="B33" s="2">
        <f>'1'!B39/10</f>
        <v>17867800</v>
      </c>
      <c r="C33" s="2">
        <f>'1'!C39/10</f>
        <v>17867800</v>
      </c>
      <c r="D33" s="2">
        <f>'1'!D39/10</f>
        <v>17867800</v>
      </c>
      <c r="E33" s="2">
        <f>'1'!E39/10</f>
        <v>17867800</v>
      </c>
      <c r="F33" s="2">
        <f>'1'!F39/10</f>
        <v>17867800</v>
      </c>
      <c r="G33" s="2">
        <f>'1'!G39/10</f>
        <v>17867800</v>
      </c>
      <c r="H33" s="2">
        <f>'1'!H39/10</f>
        <v>17867800</v>
      </c>
      <c r="I33" s="3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5">
      <c r="A34" s="3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5" width="9.375" customWidth="1"/>
    <col min="6" max="6" width="8.75" customWidth="1"/>
    <col min="7" max="26" width="7.625" customWidth="1"/>
  </cols>
  <sheetData>
    <row r="1" spans="1:7" ht="15.75" x14ac:dyDescent="0.25">
      <c r="A1" s="1" t="s">
        <v>0</v>
      </c>
    </row>
    <row r="2" spans="1:7" x14ac:dyDescent="0.25">
      <c r="A2" s="3" t="s">
        <v>82</v>
      </c>
    </row>
    <row r="3" spans="1:7" x14ac:dyDescent="0.25">
      <c r="A3" s="3" t="s">
        <v>4</v>
      </c>
    </row>
    <row r="4" spans="1:7" ht="15.75" x14ac:dyDescent="0.25">
      <c r="A4" s="1"/>
      <c r="B4" s="7" t="s">
        <v>5</v>
      </c>
      <c r="C4" s="7" t="s">
        <v>6</v>
      </c>
      <c r="D4" s="7" t="s">
        <v>7</v>
      </c>
      <c r="E4" s="7" t="s">
        <v>5</v>
      </c>
      <c r="F4" s="38" t="s">
        <v>6</v>
      </c>
    </row>
    <row r="5" spans="1:7" x14ac:dyDescent="0.25">
      <c r="B5" s="39">
        <v>43100</v>
      </c>
      <c r="C5" s="39">
        <v>43190</v>
      </c>
      <c r="D5" s="38">
        <v>43373</v>
      </c>
      <c r="E5" s="38">
        <v>43465</v>
      </c>
      <c r="F5" s="39">
        <v>43555</v>
      </c>
    </row>
    <row r="6" spans="1:7" x14ac:dyDescent="0.25">
      <c r="A6" s="19" t="s">
        <v>83</v>
      </c>
      <c r="B6" s="40">
        <f>'2'!B26/'1'!B18</f>
        <v>1.5187443327674011E-2</v>
      </c>
      <c r="C6" s="40">
        <f>'2'!C26/'1'!C18</f>
        <v>1.8161277974680392E-2</v>
      </c>
      <c r="D6" s="40">
        <f>'2'!D26/'1'!D18</f>
        <v>-1.3250056473159558E-3</v>
      </c>
      <c r="E6" s="40">
        <f>'2'!E26/'1'!E18</f>
        <v>6.3767281125913164E-3</v>
      </c>
      <c r="F6" s="40">
        <f>'2'!F26/'1'!F18</f>
        <v>1.6678806143724419E-2</v>
      </c>
      <c r="G6" s="40"/>
    </row>
    <row r="7" spans="1:7" x14ac:dyDescent="0.25">
      <c r="A7" s="19" t="s">
        <v>84</v>
      </c>
      <c r="B7" s="40">
        <f>'2'!B26/'1'!B38</f>
        <v>3.3931825783217684E-2</v>
      </c>
      <c r="C7" s="40">
        <f>'2'!C26/'1'!C38</f>
        <v>4.1353498639701926E-2</v>
      </c>
      <c r="D7" s="40">
        <f>'2'!D26/'1'!D38</f>
        <v>-2.8728664424960853E-3</v>
      </c>
      <c r="E7" s="40">
        <f>'2'!E26/'1'!E38</f>
        <v>1.4774417462566631E-2</v>
      </c>
      <c r="F7" s="40">
        <f>'2'!F26/'1'!F38</f>
        <v>3.7522592741586785E-2</v>
      </c>
      <c r="G7" s="40"/>
    </row>
    <row r="8" spans="1:7" x14ac:dyDescent="0.25">
      <c r="A8" s="19" t="s">
        <v>85</v>
      </c>
      <c r="B8" s="40">
        <f>'1'!B23/'1'!B38</f>
        <v>0</v>
      </c>
      <c r="C8" s="40">
        <f>'1'!C23/'1'!C38</f>
        <v>0</v>
      </c>
      <c r="D8" s="40">
        <f>'1'!D23/'1'!D38</f>
        <v>0</v>
      </c>
      <c r="E8" s="40">
        <f>'1'!E23/'1'!E38</f>
        <v>0</v>
      </c>
      <c r="F8" s="40">
        <f>'1'!F23/'1'!F38</f>
        <v>0</v>
      </c>
      <c r="G8" s="40"/>
    </row>
    <row r="9" spans="1:7" x14ac:dyDescent="0.25">
      <c r="A9" s="19" t="s">
        <v>86</v>
      </c>
      <c r="B9" s="41">
        <f>'1'!B12/'1'!B26</f>
        <v>0.60788528525828089</v>
      </c>
      <c r="C9" s="41">
        <f>'1'!C12/'1'!C26</f>
        <v>0.6295665076092456</v>
      </c>
      <c r="D9" s="41">
        <f>'1'!D12/'1'!D26</f>
        <v>0.71271904932021191</v>
      </c>
      <c r="E9" s="41">
        <f>'1'!E12/'1'!E26</f>
        <v>0.73094547510306174</v>
      </c>
      <c r="F9" s="41">
        <f>'1'!F12/'1'!F26</f>
        <v>0.7615666409108105</v>
      </c>
      <c r="G9" s="41"/>
    </row>
    <row r="10" spans="1:7" x14ac:dyDescent="0.25">
      <c r="A10" s="19" t="s">
        <v>87</v>
      </c>
      <c r="B10" s="40">
        <f>'2'!B26/'2'!B6</f>
        <v>6.5856773795595555E-2</v>
      </c>
      <c r="C10" s="40">
        <f>'2'!C26/'2'!C6</f>
        <v>5.7097596972967346E-2</v>
      </c>
      <c r="D10" s="40">
        <f>'2'!D26/'2'!D6</f>
        <v>-1.3702980229736282E-2</v>
      </c>
      <c r="E10" s="40">
        <f>'2'!E26/'2'!E6</f>
        <v>2.959037233457544E-2</v>
      </c>
      <c r="F10" s="40">
        <f>'2'!F26/'2'!F6</f>
        <v>5.033573390583615E-2</v>
      </c>
      <c r="G10" s="40"/>
    </row>
    <row r="11" spans="1:7" x14ac:dyDescent="0.25">
      <c r="A11" s="19" t="s">
        <v>88</v>
      </c>
      <c r="B11" s="40">
        <f>'2'!B15/'2'!B6</f>
        <v>9.2485455246961751E-2</v>
      </c>
      <c r="C11" s="40">
        <f>'2'!C15/'2'!C6</f>
        <v>8.0836733781195394E-2</v>
      </c>
      <c r="D11" s="40">
        <f>'2'!D15/'2'!D6</f>
        <v>-7.9745853856282058E-3</v>
      </c>
      <c r="E11" s="40">
        <f>'2'!E15/'2'!E6</f>
        <v>4.4039674611417549E-2</v>
      </c>
      <c r="F11" s="40">
        <f>'2'!F15/'2'!F6</f>
        <v>6.9312260158323216E-2</v>
      </c>
      <c r="G11" s="40"/>
    </row>
    <row r="12" spans="1:7" x14ac:dyDescent="0.25">
      <c r="A12" s="19" t="s">
        <v>89</v>
      </c>
      <c r="B12" s="40">
        <f>'2'!B26/('1'!B38+'1'!B23)</f>
        <v>3.3931825783217684E-2</v>
      </c>
      <c r="C12" s="40">
        <f>'2'!C26/('1'!C38+'1'!C23)</f>
        <v>4.1353498639701926E-2</v>
      </c>
      <c r="D12" s="40">
        <f>'2'!D26/('1'!D38+'1'!D23)</f>
        <v>-2.8728664424960853E-3</v>
      </c>
      <c r="E12" s="40">
        <f>'2'!E26/('1'!E38+'1'!E23)</f>
        <v>1.4774417462566631E-2</v>
      </c>
      <c r="F12" s="40">
        <f>'2'!F26/('1'!F38+'1'!F23)</f>
        <v>3.7522592741586785E-2</v>
      </c>
      <c r="G12" s="4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2020-04-12T16:20:39Z</dcterms:modified>
</cp:coreProperties>
</file>