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jpNYi3oEYj47abA7qlKuIFt6RAqg=="/>
    </ext>
  </extLst>
</workbook>
</file>

<file path=xl/calcChain.xml><?xml version="1.0" encoding="utf-8"?>
<calcChain xmlns="http://schemas.openxmlformats.org/spreadsheetml/2006/main">
  <c r="B9" i="4" l="1"/>
  <c r="J31" i="3"/>
  <c r="I31" i="3"/>
  <c r="H31" i="3"/>
  <c r="G31" i="3"/>
  <c r="F31" i="3"/>
  <c r="E31" i="3"/>
  <c r="D31" i="3"/>
  <c r="C31" i="3"/>
  <c r="B31" i="3"/>
  <c r="J30" i="3"/>
  <c r="F30" i="3"/>
  <c r="B30" i="3"/>
  <c r="H26" i="3"/>
  <c r="H28" i="3" s="1"/>
  <c r="D26" i="3"/>
  <c r="D28" i="3" s="1"/>
  <c r="J24" i="3"/>
  <c r="I24" i="3"/>
  <c r="I26" i="3" s="1"/>
  <c r="I28" i="3" s="1"/>
  <c r="H24" i="3"/>
  <c r="G24" i="3"/>
  <c r="F24" i="3"/>
  <c r="E24" i="3"/>
  <c r="E26" i="3" s="1"/>
  <c r="E28" i="3" s="1"/>
  <c r="D24" i="3"/>
  <c r="C24" i="3"/>
  <c r="B24" i="3"/>
  <c r="J17" i="3"/>
  <c r="I17" i="3"/>
  <c r="H17" i="3"/>
  <c r="G17" i="3"/>
  <c r="F17" i="3"/>
  <c r="E17" i="3"/>
  <c r="D17" i="3"/>
  <c r="C17" i="3"/>
  <c r="B17" i="3"/>
  <c r="J10" i="3"/>
  <c r="J26" i="3" s="1"/>
  <c r="J28" i="3" s="1"/>
  <c r="I10" i="3"/>
  <c r="I30" i="3" s="1"/>
  <c r="H10" i="3"/>
  <c r="H30" i="3" s="1"/>
  <c r="G10" i="3"/>
  <c r="G26" i="3" s="1"/>
  <c r="G28" i="3" s="1"/>
  <c r="F10" i="3"/>
  <c r="F26" i="3" s="1"/>
  <c r="F28" i="3" s="1"/>
  <c r="E10" i="3"/>
  <c r="E30" i="3" s="1"/>
  <c r="D10" i="3"/>
  <c r="D30" i="3" s="1"/>
  <c r="C10" i="3"/>
  <c r="C26" i="3" s="1"/>
  <c r="C28" i="3" s="1"/>
  <c r="B10" i="3"/>
  <c r="B26" i="3" s="1"/>
  <c r="B28" i="3" s="1"/>
  <c r="J29" i="2"/>
  <c r="I29" i="2"/>
  <c r="H29" i="2"/>
  <c r="G29" i="2"/>
  <c r="F29" i="2"/>
  <c r="E29" i="2"/>
  <c r="D29" i="2"/>
  <c r="C29" i="2"/>
  <c r="B29" i="2"/>
  <c r="J23" i="2"/>
  <c r="I23" i="2"/>
  <c r="H23" i="2"/>
  <c r="G23" i="2"/>
  <c r="F23" i="2"/>
  <c r="E23" i="2"/>
  <c r="D23" i="2"/>
  <c r="C23" i="2"/>
  <c r="B23" i="2"/>
  <c r="K9" i="2"/>
  <c r="J9" i="2"/>
  <c r="I9" i="2"/>
  <c r="H9" i="2"/>
  <c r="G9" i="2"/>
  <c r="F9" i="2"/>
  <c r="E9" i="2"/>
  <c r="D9" i="2"/>
  <c r="C9" i="2"/>
  <c r="B9" i="2"/>
  <c r="K7" i="2"/>
  <c r="K13" i="2" s="1"/>
  <c r="J7" i="2"/>
  <c r="J13" i="2" s="1"/>
  <c r="J21" i="2" s="1"/>
  <c r="J26" i="2" s="1"/>
  <c r="J28" i="2" s="1"/>
  <c r="I7" i="2"/>
  <c r="I13" i="2" s="1"/>
  <c r="I21" i="2" s="1"/>
  <c r="I26" i="2" s="1"/>
  <c r="I28" i="2" s="1"/>
  <c r="H7" i="2"/>
  <c r="H13" i="2" s="1"/>
  <c r="H21" i="2" s="1"/>
  <c r="H26" i="2" s="1"/>
  <c r="H28" i="2" s="1"/>
  <c r="G7" i="2"/>
  <c r="G13" i="2" s="1"/>
  <c r="F7" i="2"/>
  <c r="F13" i="2" s="1"/>
  <c r="E7" i="2"/>
  <c r="E13" i="2" s="1"/>
  <c r="D7" i="2"/>
  <c r="D13" i="2" s="1"/>
  <c r="C7" i="2"/>
  <c r="C13" i="2" s="1"/>
  <c r="C21" i="2" s="1"/>
  <c r="C26" i="2" s="1"/>
  <c r="C28" i="2" s="1"/>
  <c r="B7" i="2"/>
  <c r="B13" i="2" s="1"/>
  <c r="K40" i="1"/>
  <c r="J40" i="1"/>
  <c r="I40" i="1"/>
  <c r="H40" i="1"/>
  <c r="G40" i="1"/>
  <c r="F40" i="1"/>
  <c r="E40" i="1"/>
  <c r="D40" i="1"/>
  <c r="C40" i="1"/>
  <c r="B40" i="1"/>
  <c r="K32" i="1"/>
  <c r="K37" i="1" s="1"/>
  <c r="J32" i="1"/>
  <c r="J37" i="1" s="1"/>
  <c r="I32" i="1"/>
  <c r="I39" i="1" s="1"/>
  <c r="H32" i="1"/>
  <c r="H39" i="1" s="1"/>
  <c r="G32" i="1"/>
  <c r="G37" i="1" s="1"/>
  <c r="F32" i="1"/>
  <c r="F37" i="1" s="1"/>
  <c r="E32" i="1"/>
  <c r="E39" i="1" s="1"/>
  <c r="D32" i="1"/>
  <c r="D39" i="1" s="1"/>
  <c r="C32" i="1"/>
  <c r="C37" i="1" s="1"/>
  <c r="B32" i="1"/>
  <c r="B37" i="1" s="1"/>
  <c r="I30" i="1"/>
  <c r="I37" i="1" s="1"/>
  <c r="H30" i="1"/>
  <c r="H37" i="1" s="1"/>
  <c r="E30" i="1"/>
  <c r="E37" i="1" s="1"/>
  <c r="D30" i="1"/>
  <c r="D37" i="1" s="1"/>
  <c r="K24" i="1"/>
  <c r="K30" i="1" s="1"/>
  <c r="J24" i="1"/>
  <c r="I24" i="1"/>
  <c r="H24" i="1"/>
  <c r="G24" i="1"/>
  <c r="F24" i="1"/>
  <c r="E24" i="1"/>
  <c r="D24" i="1"/>
  <c r="C24" i="1"/>
  <c r="B24" i="1"/>
  <c r="J21" i="1"/>
  <c r="J30" i="1" s="1"/>
  <c r="I21" i="1"/>
  <c r="H21" i="1"/>
  <c r="G21" i="1"/>
  <c r="G30" i="1" s="1"/>
  <c r="F21" i="1"/>
  <c r="F30" i="1" s="1"/>
  <c r="E21" i="1"/>
  <c r="D21" i="1"/>
  <c r="C21" i="1"/>
  <c r="C30" i="1" s="1"/>
  <c r="B21" i="1"/>
  <c r="B30" i="1" s="1"/>
  <c r="H17" i="1"/>
  <c r="D17" i="1"/>
  <c r="J9" i="1"/>
  <c r="I9" i="1"/>
  <c r="I17" i="1" s="1"/>
  <c r="H9" i="1"/>
  <c r="G9" i="1"/>
  <c r="E9" i="4" s="1"/>
  <c r="F9" i="1"/>
  <c r="D9" i="4" s="1"/>
  <c r="E9" i="1"/>
  <c r="F9" i="4" s="1"/>
  <c r="D9" i="1"/>
  <c r="C9" i="1"/>
  <c r="B9" i="1"/>
  <c r="C9" i="4" s="1"/>
  <c r="J6" i="1"/>
  <c r="J17" i="1" s="1"/>
  <c r="I6" i="1"/>
  <c r="H6" i="1"/>
  <c r="F6" i="1"/>
  <c r="F17" i="1" s="1"/>
  <c r="E6" i="1"/>
  <c r="E17" i="1" s="1"/>
  <c r="D6" i="1"/>
  <c r="C6" i="1"/>
  <c r="C17" i="1" s="1"/>
  <c r="B6" i="1"/>
  <c r="B17" i="1" s="1"/>
  <c r="G21" i="2" l="1"/>
  <c r="G26" i="2" s="1"/>
  <c r="E11" i="4"/>
  <c r="C11" i="4"/>
  <c r="B21" i="2"/>
  <c r="B26" i="2" s="1"/>
  <c r="D11" i="4"/>
  <c r="F21" i="2"/>
  <c r="F26" i="2" s="1"/>
  <c r="B11" i="4"/>
  <c r="D21" i="2"/>
  <c r="D26" i="2" s="1"/>
  <c r="F11" i="4"/>
  <c r="E21" i="2"/>
  <c r="E26" i="2" s="1"/>
  <c r="B39" i="1"/>
  <c r="F39" i="1"/>
  <c r="J39" i="1"/>
  <c r="C39" i="1"/>
  <c r="K39" i="1"/>
  <c r="C30" i="3"/>
  <c r="G39" i="1"/>
  <c r="G30" i="3"/>
  <c r="G17" i="1"/>
  <c r="B12" i="4" l="1"/>
  <c r="B7" i="4"/>
  <c r="D28" i="2"/>
  <c r="B6" i="4"/>
  <c r="B10" i="4"/>
  <c r="C6" i="4"/>
  <c r="C7" i="4"/>
  <c r="C10" i="4"/>
  <c r="B28" i="2"/>
  <c r="C12" i="4"/>
  <c r="F12" i="4"/>
  <c r="F7" i="4"/>
  <c r="F6" i="4"/>
  <c r="F10" i="4"/>
  <c r="E28" i="2"/>
  <c r="D10" i="4"/>
  <c r="F28" i="2"/>
  <c r="D12" i="4"/>
  <c r="D7" i="4"/>
  <c r="D6" i="4"/>
  <c r="E12" i="4"/>
  <c r="E7" i="4"/>
  <c r="G28" i="2"/>
  <c r="E6" i="4"/>
  <c r="E10" i="4"/>
</calcChain>
</file>

<file path=xl/sharedStrings.xml><?xml version="1.0" encoding="utf-8"?>
<sst xmlns="http://schemas.openxmlformats.org/spreadsheetml/2006/main" count="120" uniqueCount="81">
  <si>
    <t>ANWAR GALVANIZING LIMITED</t>
  </si>
  <si>
    <t>Balance Sheet</t>
  </si>
  <si>
    <t>As at quarter end</t>
  </si>
  <si>
    <t>Quarter 3</t>
  </si>
  <si>
    <t>Quarter 1</t>
  </si>
  <si>
    <t>Quarter 2</t>
  </si>
  <si>
    <t xml:space="preserve">Quarter 3 </t>
  </si>
  <si>
    <t>31 Dce 2017</t>
  </si>
  <si>
    <t>ASSETS</t>
  </si>
  <si>
    <t>Income Statement</t>
  </si>
  <si>
    <t>NON CURRENT ASSETS</t>
  </si>
  <si>
    <t>Net Cash Flows - Operating Activities</t>
  </si>
  <si>
    <t>Net Revenues</t>
  </si>
  <si>
    <t>Collection from Turnover and Other Income</t>
  </si>
  <si>
    <t>Cost of goods sold</t>
  </si>
  <si>
    <t xml:space="preserve">Property,Plant  and  Equipment </t>
  </si>
  <si>
    <t>Payment Costs and Expenses</t>
  </si>
  <si>
    <t xml:space="preserve">Income tax Paid </t>
  </si>
  <si>
    <t>Interest Pad</t>
  </si>
  <si>
    <t>CURRENT ASSETS</t>
  </si>
  <si>
    <t>Gross Profit</t>
  </si>
  <si>
    <t>Non Current Assets Held for Sale</t>
  </si>
  <si>
    <t>Net Cash Flows - Investment Activities</t>
  </si>
  <si>
    <t xml:space="preserve">Acquisition of Fixed Assets </t>
  </si>
  <si>
    <t>Operating Incomes/Expenses</t>
  </si>
  <si>
    <t>Inventories</t>
  </si>
  <si>
    <t>Short Term Investment</t>
  </si>
  <si>
    <t>Accounts Receivable</t>
  </si>
  <si>
    <t>Sales on Share Sale on Investment</t>
  </si>
  <si>
    <t>Disposal on NCA Held for Sale</t>
  </si>
  <si>
    <t>Advances, Deposits &amp; Pre-Payments</t>
  </si>
  <si>
    <t>Cash and Cash Equivalents</t>
  </si>
  <si>
    <t>Net Cash Flows - Financing Activities</t>
  </si>
  <si>
    <t>Administrative Expenses</t>
  </si>
  <si>
    <t>Dividend Paid</t>
  </si>
  <si>
    <t>Selling &amp; Distribution Expense</t>
  </si>
  <si>
    <t>Loan Repaid(Received) NBL Securities</t>
  </si>
  <si>
    <t>Loan Repaid(Received) from inter Company</t>
  </si>
  <si>
    <t>Operating Profit</t>
  </si>
  <si>
    <t>Directors Loan</t>
  </si>
  <si>
    <t>Non-Operating Income/(Expenses)</t>
  </si>
  <si>
    <t>Liabilities and Capital</t>
  </si>
  <si>
    <t>Liabilities</t>
  </si>
  <si>
    <t>Financial charges</t>
  </si>
  <si>
    <t>Add: Other Income</t>
  </si>
  <si>
    <t>Non Current Liabilities</t>
  </si>
  <si>
    <t>Less: Loss on scale of share</t>
  </si>
  <si>
    <t>Profit Before contribution to WPPF</t>
  </si>
  <si>
    <t>Less: Workers profit Participation Fund</t>
  </si>
  <si>
    <t>Deferred Tax Liability</t>
  </si>
  <si>
    <t>Profit Before Taxation</t>
  </si>
  <si>
    <t>Current Liabilities</t>
  </si>
  <si>
    <t>Liabilities for Expenses &amp; Others</t>
  </si>
  <si>
    <t>Provision for Taxation</t>
  </si>
  <si>
    <t>Net Change in Cash Flows</t>
  </si>
  <si>
    <t>Liabilities for other finance</t>
  </si>
  <si>
    <t>Trade and Other Payables</t>
  </si>
  <si>
    <t>Current</t>
  </si>
  <si>
    <t>Cash and Cash Equivalents at Beginning Period</t>
  </si>
  <si>
    <t>Deferred</t>
  </si>
  <si>
    <t>Cash and Cash Equivalents at End of Period</t>
  </si>
  <si>
    <t>Liabilities for other Expenses</t>
  </si>
  <si>
    <t>Net Profit</t>
  </si>
  <si>
    <t>Net Operating Cash Flow Per Share</t>
  </si>
  <si>
    <t>Earnings per share (par value Taka 10)</t>
  </si>
  <si>
    <t>Shareholders’ Equity</t>
  </si>
  <si>
    <t>Share Capital</t>
  </si>
  <si>
    <t>Shares to Calculate NOCFPS</t>
  </si>
  <si>
    <t>Retained Earnings</t>
  </si>
  <si>
    <t>Tax Holiday Reserve</t>
  </si>
  <si>
    <t>Shares to Calculate EPS</t>
  </si>
  <si>
    <t>Net assets value per share</t>
  </si>
  <si>
    <t>Shares to calculate NAVPS</t>
  </si>
  <si>
    <t>Ratio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</si>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</sst>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17" x14ac:knownFonts="1"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Arial"/>
    </font>
    <font>
      <b/>
      <sz val="11"/>
      <color theme="1"/>
      <name val="Arial"/>
    </font>
    <font>
      <b/>
      <sz val="12"/>
      <color theme="1"/>
      <name val="Calibri"/>
    </font>
    <font>
      <b/>
      <sz val="12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b/>
      <sz val="12"/>
      <color rgb="FF000000"/>
      <name val="Calibri"/>
    </font>
    <font>
      <b/>
      <u/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name val="Arial"/>
    </font>
    <font>
      <b/>
      <u/>
      <sz val="12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15" fontId="2" fillId="0" borderId="0" xfId="0" applyNumberFormat="1" applyFont="1" applyAlignment="1">
      <alignment horizontal="right"/>
    </xf>
    <xf numFmtId="15" fontId="5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41" fontId="6" fillId="0" borderId="0" xfId="0" applyNumberFormat="1" applyFont="1"/>
    <xf numFmtId="41" fontId="7" fillId="0" borderId="0" xfId="0" applyNumberFormat="1" applyFont="1"/>
    <xf numFmtId="15" fontId="8" fillId="0" borderId="0" xfId="0" applyNumberFormat="1" applyFont="1" applyAlignment="1">
      <alignment horizontal="right"/>
    </xf>
    <xf numFmtId="0" fontId="9" fillId="0" borderId="0" xfId="0" applyFont="1"/>
    <xf numFmtId="0" fontId="1" fillId="0" borderId="1" xfId="0" applyFont="1" applyBorder="1"/>
    <xf numFmtId="41" fontId="1" fillId="0" borderId="0" xfId="0" applyNumberFormat="1" applyFont="1"/>
    <xf numFmtId="41" fontId="10" fillId="0" borderId="0" xfId="0" applyNumberFormat="1" applyFont="1" applyAlignment="1"/>
    <xf numFmtId="0" fontId="11" fillId="0" borderId="0" xfId="0" applyFont="1"/>
    <xf numFmtId="41" fontId="6" fillId="0" borderId="1" xfId="0" applyNumberFormat="1" applyFont="1" applyBorder="1"/>
    <xf numFmtId="0" fontId="7" fillId="0" borderId="0" xfId="0" applyFont="1"/>
    <xf numFmtId="0" fontId="12" fillId="0" borderId="0" xfId="0" applyFont="1" applyAlignment="1"/>
    <xf numFmtId="41" fontId="10" fillId="0" borderId="1" xfId="0" applyNumberFormat="1" applyFont="1" applyBorder="1" applyAlignment="1"/>
    <xf numFmtId="41" fontId="7" fillId="0" borderId="1" xfId="0" applyNumberFormat="1" applyFont="1" applyBorder="1"/>
    <xf numFmtId="41" fontId="1" fillId="0" borderId="2" xfId="0" applyNumberFormat="1" applyFont="1" applyBorder="1"/>
    <xf numFmtId="41" fontId="3" fillId="0" borderId="0" xfId="0" applyNumberFormat="1" applyFont="1"/>
    <xf numFmtId="164" fontId="7" fillId="0" borderId="0" xfId="0" applyNumberFormat="1" applyFont="1"/>
    <xf numFmtId="0" fontId="7" fillId="0" borderId="0" xfId="0" applyFont="1" applyAlignment="1">
      <alignment wrapText="1"/>
    </xf>
    <xf numFmtId="3" fontId="6" fillId="0" borderId="0" xfId="0" applyNumberFormat="1" applyFont="1"/>
    <xf numFmtId="3" fontId="7" fillId="0" borderId="0" xfId="0" applyNumberFormat="1" applyFont="1"/>
    <xf numFmtId="0" fontId="1" fillId="0" borderId="3" xfId="0" applyFont="1" applyBorder="1"/>
    <xf numFmtId="0" fontId="4" fillId="0" borderId="1" xfId="0" applyFont="1" applyBorder="1" applyAlignment="1">
      <alignment horizontal="left"/>
    </xf>
    <xf numFmtId="0" fontId="3" fillId="0" borderId="0" xfId="0" applyFont="1"/>
    <xf numFmtId="0" fontId="13" fillId="0" borderId="0" xfId="0" applyFont="1" applyAlignment="1">
      <alignment horizontal="left"/>
    </xf>
    <xf numFmtId="3" fontId="6" fillId="0" borderId="1" xfId="0" applyNumberFormat="1" applyFont="1" applyBorder="1"/>
    <xf numFmtId="0" fontId="11" fillId="0" borderId="0" xfId="0" applyFont="1" applyAlignment="1"/>
    <xf numFmtId="41" fontId="14" fillId="0" borderId="0" xfId="0" applyNumberFormat="1" applyFont="1" applyAlignment="1"/>
    <xf numFmtId="41" fontId="1" fillId="0" borderId="3" xfId="0" applyNumberFormat="1" applyFont="1" applyBorder="1"/>
    <xf numFmtId="43" fontId="7" fillId="0" borderId="0" xfId="0" applyNumberFormat="1" applyFont="1"/>
    <xf numFmtId="0" fontId="15" fillId="0" borderId="0" xfId="0" applyFont="1"/>
    <xf numFmtId="15" fontId="16" fillId="0" borderId="0" xfId="0" applyNumberFormat="1" applyFont="1" applyAlignment="1">
      <alignment horizontal="right"/>
    </xf>
    <xf numFmtId="165" fontId="7" fillId="0" borderId="0" xfId="0" applyNumberFormat="1" applyFont="1"/>
    <xf numFmtId="9" fontId="7" fillId="0" borderId="0" xfId="0" applyNumberFormat="1" applyFont="1"/>
    <xf numFmtId="166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27.25" customWidth="1"/>
    <col min="2" max="2" width="11.75" customWidth="1"/>
    <col min="4" max="4" width="11.25" customWidth="1"/>
    <col min="5" max="5" width="11" customWidth="1"/>
    <col min="6" max="7" width="12.25" customWidth="1"/>
    <col min="8" max="8" width="14.875" customWidth="1"/>
    <col min="9" max="9" width="13.625" customWidth="1"/>
    <col min="10" max="10" width="13.125" customWidth="1"/>
    <col min="11" max="27" width="7.625" customWidth="1"/>
  </cols>
  <sheetData>
    <row r="1" spans="1:27" x14ac:dyDescent="0.25">
      <c r="A1" s="1" t="s">
        <v>0</v>
      </c>
    </row>
    <row r="2" spans="1:27" x14ac:dyDescent="0.25">
      <c r="A2" s="1" t="s">
        <v>1</v>
      </c>
    </row>
    <row r="3" spans="1:27" x14ac:dyDescent="0.25">
      <c r="A3" s="1" t="s">
        <v>2</v>
      </c>
      <c r="B3" s="3" t="s">
        <v>3</v>
      </c>
      <c r="C3" s="4" t="s">
        <v>4</v>
      </c>
      <c r="D3" s="4" t="s">
        <v>5</v>
      </c>
      <c r="E3" s="3" t="s">
        <v>6</v>
      </c>
      <c r="F3" s="4" t="s">
        <v>4</v>
      </c>
      <c r="G3" s="4" t="s">
        <v>5</v>
      </c>
      <c r="H3" s="4" t="s">
        <v>6</v>
      </c>
      <c r="I3" s="4" t="s">
        <v>4</v>
      </c>
      <c r="J3" s="4" t="s">
        <v>5</v>
      </c>
    </row>
    <row r="4" spans="1:27" ht="15.75" x14ac:dyDescent="0.25">
      <c r="B4" s="6">
        <v>42825</v>
      </c>
      <c r="C4" s="7">
        <v>43008</v>
      </c>
      <c r="D4" s="8" t="s">
        <v>7</v>
      </c>
      <c r="E4" s="6">
        <v>43190</v>
      </c>
      <c r="F4" s="8">
        <v>43373</v>
      </c>
      <c r="G4" s="8">
        <v>43465</v>
      </c>
      <c r="H4" s="8">
        <v>43555</v>
      </c>
      <c r="I4" s="7">
        <v>43738</v>
      </c>
      <c r="J4" s="7">
        <v>43830</v>
      </c>
    </row>
    <row r="5" spans="1:27" x14ac:dyDescent="0.25">
      <c r="A5" s="9" t="s">
        <v>8</v>
      </c>
      <c r="B5" s="10"/>
      <c r="C5" s="11"/>
      <c r="D5" s="11"/>
      <c r="E5" s="10"/>
      <c r="F5" s="11"/>
      <c r="G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7" x14ac:dyDescent="0.25">
      <c r="A6" s="13" t="s">
        <v>10</v>
      </c>
      <c r="B6" s="15">
        <f t="shared" ref="B6:F6" si="0">SUM(B7)</f>
        <v>141488482</v>
      </c>
      <c r="C6" s="15">
        <f t="shared" si="0"/>
        <v>138047229</v>
      </c>
      <c r="D6" s="15">
        <f t="shared" si="0"/>
        <v>139673840</v>
      </c>
      <c r="E6" s="15">
        <f t="shared" si="0"/>
        <v>137865295</v>
      </c>
      <c r="F6" s="15">
        <f t="shared" si="0"/>
        <v>87802103</v>
      </c>
      <c r="G6" s="15">
        <v>139673840</v>
      </c>
      <c r="H6" s="15">
        <f t="shared" ref="H6:J6" si="1">SUM(H7)</f>
        <v>87583373</v>
      </c>
      <c r="I6" s="15">
        <f t="shared" si="1"/>
        <v>88764154</v>
      </c>
      <c r="J6" s="15">
        <f t="shared" si="1"/>
        <v>90276520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7" x14ac:dyDescent="0.25">
      <c r="A7" s="19" t="s">
        <v>15</v>
      </c>
      <c r="B7" s="10">
        <v>141488482</v>
      </c>
      <c r="C7" s="16">
        <v>138047229</v>
      </c>
      <c r="D7" s="11">
        <v>139673840</v>
      </c>
      <c r="E7" s="10">
        <v>137865295</v>
      </c>
      <c r="F7" s="11">
        <v>87802103</v>
      </c>
      <c r="G7" s="11"/>
      <c r="H7" s="11">
        <v>87583373</v>
      </c>
      <c r="I7" s="16">
        <v>88764154</v>
      </c>
      <c r="J7" s="16">
        <v>90276520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9"/>
      <c r="Y7" s="19"/>
      <c r="Z7" s="19"/>
      <c r="AA7" s="19"/>
    </row>
    <row r="8" spans="1:27" x14ac:dyDescent="0.25">
      <c r="B8" s="10"/>
      <c r="C8" s="11"/>
      <c r="D8" s="11"/>
      <c r="E8" s="10"/>
      <c r="F8" s="11"/>
      <c r="G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7" x14ac:dyDescent="0.25">
      <c r="A9" s="13" t="s">
        <v>19</v>
      </c>
      <c r="B9" s="15">
        <f t="shared" ref="B9:J9" si="2">SUM(B10:B15)</f>
        <v>141968559</v>
      </c>
      <c r="C9" s="15">
        <f t="shared" si="2"/>
        <v>159320161</v>
      </c>
      <c r="D9" s="15">
        <f t="shared" si="2"/>
        <v>195716082</v>
      </c>
      <c r="E9" s="15">
        <f t="shared" si="2"/>
        <v>209931727</v>
      </c>
      <c r="F9" s="15">
        <f t="shared" si="2"/>
        <v>232963107</v>
      </c>
      <c r="G9" s="15">
        <f t="shared" si="2"/>
        <v>195716082</v>
      </c>
      <c r="H9" s="15">
        <f t="shared" si="2"/>
        <v>236833122</v>
      </c>
      <c r="I9" s="15">
        <f t="shared" si="2"/>
        <v>183312355</v>
      </c>
      <c r="J9" s="15">
        <f t="shared" si="2"/>
        <v>215693513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7" x14ac:dyDescent="0.25">
      <c r="A10" s="19" t="s">
        <v>21</v>
      </c>
      <c r="B10" s="10"/>
      <c r="C10" s="11"/>
      <c r="D10" s="11"/>
      <c r="E10" s="10"/>
      <c r="F10" s="11">
        <v>52280217</v>
      </c>
      <c r="G10" s="11"/>
      <c r="H10" s="25">
        <v>52280217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7" x14ac:dyDescent="0.25">
      <c r="A11" s="17" t="s">
        <v>25</v>
      </c>
      <c r="B11" s="10">
        <v>89677241</v>
      </c>
      <c r="C11" s="16">
        <v>101372097</v>
      </c>
      <c r="D11" s="11">
        <v>140506699</v>
      </c>
      <c r="E11" s="10">
        <v>151973855</v>
      </c>
      <c r="F11" s="11">
        <v>120793900</v>
      </c>
      <c r="G11" s="11">
        <v>140506699</v>
      </c>
      <c r="H11" s="25">
        <v>130486355</v>
      </c>
      <c r="I11" s="16">
        <v>128779855</v>
      </c>
      <c r="J11" s="16">
        <v>153002328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7" x14ac:dyDescent="0.25">
      <c r="A12" s="17" t="s">
        <v>27</v>
      </c>
      <c r="B12" s="10">
        <v>4141983</v>
      </c>
      <c r="C12" s="16">
        <v>9538709</v>
      </c>
      <c r="D12" s="11">
        <v>10062526</v>
      </c>
      <c r="E12" s="10">
        <v>12594525</v>
      </c>
      <c r="F12" s="11">
        <v>9165554</v>
      </c>
      <c r="G12" s="11">
        <v>10062526</v>
      </c>
      <c r="H12" s="25">
        <v>9742272</v>
      </c>
      <c r="I12" s="16">
        <v>4176405</v>
      </c>
      <c r="J12" s="16">
        <v>6387370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7" x14ac:dyDescent="0.25">
      <c r="A13" s="17" t="s">
        <v>30</v>
      </c>
      <c r="B13" s="27">
        <v>34741456</v>
      </c>
      <c r="C13" s="16">
        <v>31881014</v>
      </c>
      <c r="D13" s="11">
        <v>28494986</v>
      </c>
      <c r="E13" s="10">
        <v>29431087</v>
      </c>
      <c r="F13" s="11">
        <v>19069602</v>
      </c>
      <c r="G13" s="11">
        <v>28494986</v>
      </c>
      <c r="H13" s="25">
        <v>12052722</v>
      </c>
      <c r="I13" s="16">
        <v>20465254</v>
      </c>
      <c r="J13" s="16">
        <v>19256979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7" x14ac:dyDescent="0.25">
      <c r="A14" s="17" t="s">
        <v>26</v>
      </c>
      <c r="B14" s="10">
        <v>1556358</v>
      </c>
      <c r="C14" s="16">
        <v>1453407</v>
      </c>
      <c r="D14" s="28">
        <v>1453407</v>
      </c>
      <c r="E14" s="10">
        <v>1265833</v>
      </c>
      <c r="F14" s="11">
        <v>1296528</v>
      </c>
      <c r="G14" s="11">
        <v>1453407</v>
      </c>
      <c r="H14" s="25">
        <v>1298793</v>
      </c>
      <c r="I14" s="16">
        <v>1051268</v>
      </c>
      <c r="J14" s="16">
        <v>911807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7" x14ac:dyDescent="0.25">
      <c r="A15" s="17" t="s">
        <v>31</v>
      </c>
      <c r="B15" s="10">
        <v>11851521</v>
      </c>
      <c r="C15" s="16">
        <v>15074934</v>
      </c>
      <c r="D15" s="11">
        <v>15198464</v>
      </c>
      <c r="E15" s="10">
        <v>14666427</v>
      </c>
      <c r="F15" s="11">
        <v>30357306</v>
      </c>
      <c r="G15" s="11">
        <v>15198464</v>
      </c>
      <c r="H15" s="25">
        <v>30972763</v>
      </c>
      <c r="I15" s="16">
        <v>28839573</v>
      </c>
      <c r="J15" s="16">
        <v>36135029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7" x14ac:dyDescent="0.25">
      <c r="B16" s="10"/>
      <c r="C16" s="11"/>
      <c r="D16" s="11"/>
      <c r="E16" s="10"/>
      <c r="F16" s="11"/>
      <c r="G16" s="11"/>
      <c r="H16" s="2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1"/>
      <c r="B17" s="15">
        <f t="shared" ref="B17:E17" si="3">SUM(B6,B9)</f>
        <v>283457041</v>
      </c>
      <c r="C17" s="15">
        <f t="shared" si="3"/>
        <v>297367390</v>
      </c>
      <c r="D17" s="15">
        <f t="shared" si="3"/>
        <v>335389922</v>
      </c>
      <c r="E17" s="15">
        <f t="shared" si="3"/>
        <v>347797022</v>
      </c>
      <c r="F17" s="15">
        <f>SUM(F6,F9)-2</f>
        <v>320765208</v>
      </c>
      <c r="G17" s="15">
        <f t="shared" ref="G17:J17" si="4">SUM(G6,G9)</f>
        <v>335389922</v>
      </c>
      <c r="H17" s="15">
        <f t="shared" si="4"/>
        <v>324416495</v>
      </c>
      <c r="I17" s="15">
        <f t="shared" si="4"/>
        <v>272076509</v>
      </c>
      <c r="J17" s="15">
        <f t="shared" si="4"/>
        <v>305970033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B18" s="10"/>
      <c r="C18" s="11"/>
      <c r="D18" s="11"/>
      <c r="E18" s="10"/>
      <c r="F18" s="11"/>
      <c r="G18" s="11"/>
      <c r="H18" s="2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x14ac:dyDescent="0.25">
      <c r="A19" s="30" t="s">
        <v>41</v>
      </c>
      <c r="B19" s="10"/>
      <c r="C19" s="11"/>
      <c r="D19" s="11"/>
      <c r="E19" s="10"/>
      <c r="F19" s="11"/>
      <c r="G19" s="11"/>
      <c r="H19" s="2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x14ac:dyDescent="0.25">
      <c r="A20" s="32" t="s">
        <v>42</v>
      </c>
      <c r="B20" s="10"/>
      <c r="C20" s="11"/>
      <c r="D20" s="11"/>
      <c r="E20" s="10"/>
      <c r="F20" s="11"/>
      <c r="G20" s="11"/>
      <c r="H20" s="2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5">
      <c r="A21" s="13" t="s">
        <v>45</v>
      </c>
      <c r="B21" s="15">
        <f t="shared" ref="B21:J21" si="5">SUM(B22)</f>
        <v>7285221</v>
      </c>
      <c r="C21" s="15">
        <f t="shared" si="5"/>
        <v>8101637</v>
      </c>
      <c r="D21" s="15">
        <f t="shared" si="5"/>
        <v>7635887</v>
      </c>
      <c r="E21" s="15">
        <f t="shared" si="5"/>
        <v>9622442</v>
      </c>
      <c r="F21" s="15">
        <f t="shared" si="5"/>
        <v>10997859</v>
      </c>
      <c r="G21" s="15">
        <f t="shared" si="5"/>
        <v>7635887</v>
      </c>
      <c r="H21" s="15">
        <f t="shared" si="5"/>
        <v>10709477</v>
      </c>
      <c r="I21" s="15">
        <f t="shared" si="5"/>
        <v>9940921</v>
      </c>
      <c r="J21" s="15">
        <f t="shared" si="5"/>
        <v>9379207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5">
      <c r="A22" s="17" t="s">
        <v>49</v>
      </c>
      <c r="B22" s="10">
        <v>7285221</v>
      </c>
      <c r="C22" s="16">
        <v>8101637</v>
      </c>
      <c r="D22" s="11">
        <v>7635887</v>
      </c>
      <c r="E22" s="10">
        <v>9622442</v>
      </c>
      <c r="F22" s="11">
        <v>10997859</v>
      </c>
      <c r="G22" s="11">
        <v>7635887</v>
      </c>
      <c r="H22" s="25">
        <v>10709477</v>
      </c>
      <c r="I22" s="16">
        <v>9940921</v>
      </c>
      <c r="J22" s="16">
        <v>9379207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5">
      <c r="B23" s="10"/>
      <c r="C23" s="11"/>
      <c r="D23" s="11"/>
      <c r="E23" s="10"/>
      <c r="F23" s="11"/>
      <c r="G23" s="11"/>
      <c r="H23" s="2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5">
      <c r="A24" s="13" t="s">
        <v>51</v>
      </c>
      <c r="B24" s="15">
        <f t="shared" ref="B24:K24" si="6">SUM(B25:B28)</f>
        <v>162018903</v>
      </c>
      <c r="C24" s="15">
        <f t="shared" si="6"/>
        <v>168129608</v>
      </c>
      <c r="D24" s="15">
        <f t="shared" si="6"/>
        <v>200622282</v>
      </c>
      <c r="E24" s="15">
        <f t="shared" si="6"/>
        <v>206682611</v>
      </c>
      <c r="F24" s="15">
        <f t="shared" si="6"/>
        <v>169867525</v>
      </c>
      <c r="G24" s="15">
        <f t="shared" si="6"/>
        <v>200622282</v>
      </c>
      <c r="H24" s="15">
        <f t="shared" si="6"/>
        <v>164066560</v>
      </c>
      <c r="I24" s="15">
        <f t="shared" si="6"/>
        <v>114728167</v>
      </c>
      <c r="J24" s="15">
        <f t="shared" si="6"/>
        <v>141439567</v>
      </c>
      <c r="K24" s="15">
        <f t="shared" si="6"/>
        <v>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5">
      <c r="A25" s="17" t="s">
        <v>52</v>
      </c>
      <c r="B25" s="10">
        <v>162018903</v>
      </c>
      <c r="C25" s="16">
        <v>168116331</v>
      </c>
      <c r="D25" s="11">
        <v>200621004</v>
      </c>
      <c r="E25" s="10">
        <v>206718259</v>
      </c>
      <c r="F25" s="11">
        <v>169867525</v>
      </c>
      <c r="G25" s="11">
        <v>200621004</v>
      </c>
      <c r="H25" s="25">
        <v>164066560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5">
      <c r="A26" s="34" t="s">
        <v>55</v>
      </c>
      <c r="B26" s="11"/>
      <c r="C26" s="16">
        <v>13277</v>
      </c>
      <c r="D26" s="11"/>
      <c r="E26" s="11"/>
      <c r="F26" s="11"/>
      <c r="G26" s="11"/>
      <c r="H26" s="2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5">
      <c r="A27" s="34" t="s">
        <v>56</v>
      </c>
      <c r="B27" s="11"/>
      <c r="C27" s="35"/>
      <c r="D27" s="11"/>
      <c r="E27" s="11"/>
      <c r="F27" s="11"/>
      <c r="G27" s="11"/>
      <c r="H27" s="25"/>
      <c r="I27" s="16">
        <v>114728167</v>
      </c>
      <c r="J27" s="16">
        <v>141439567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5">
      <c r="A28" s="17" t="s">
        <v>61</v>
      </c>
      <c r="B28" s="10"/>
      <c r="C28" s="16"/>
      <c r="D28" s="11">
        <v>1278</v>
      </c>
      <c r="E28" s="10">
        <v>-35648</v>
      </c>
      <c r="F28" s="11"/>
      <c r="G28" s="11">
        <v>1278</v>
      </c>
      <c r="H28" s="25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5">
      <c r="A29" s="1"/>
      <c r="B29" s="10"/>
      <c r="C29" s="11"/>
      <c r="D29" s="11"/>
      <c r="E29" s="10"/>
      <c r="F29" s="11"/>
      <c r="G29" s="11"/>
      <c r="H29" s="2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5">
      <c r="A30" s="1"/>
      <c r="B30" s="15">
        <f t="shared" ref="B30:K30" si="7">B21+B24</f>
        <v>169304124</v>
      </c>
      <c r="C30" s="15">
        <f t="shared" si="7"/>
        <v>176231245</v>
      </c>
      <c r="D30" s="15">
        <f t="shared" si="7"/>
        <v>208258169</v>
      </c>
      <c r="E30" s="15">
        <f t="shared" si="7"/>
        <v>216305053</v>
      </c>
      <c r="F30" s="15">
        <f t="shared" si="7"/>
        <v>180865384</v>
      </c>
      <c r="G30" s="15">
        <f t="shared" si="7"/>
        <v>208258169</v>
      </c>
      <c r="H30" s="15">
        <f t="shared" si="7"/>
        <v>174776037</v>
      </c>
      <c r="I30" s="15">
        <f t="shared" si="7"/>
        <v>124669088</v>
      </c>
      <c r="J30" s="15">
        <f t="shared" si="7"/>
        <v>150818774</v>
      </c>
      <c r="K30" s="15">
        <f t="shared" si="7"/>
        <v>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5">
      <c r="A31" s="1"/>
      <c r="B31" s="24"/>
      <c r="C31" s="11"/>
      <c r="D31" s="15"/>
      <c r="E31" s="10"/>
      <c r="F31" s="15"/>
      <c r="G31" s="11"/>
      <c r="H31" s="2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5">
      <c r="A32" s="13" t="s">
        <v>65</v>
      </c>
      <c r="B32" s="15">
        <f t="shared" ref="B32:K32" si="8">SUM(B33:B35)</f>
        <v>114152917</v>
      </c>
      <c r="C32" s="15">
        <f t="shared" si="8"/>
        <v>121136145</v>
      </c>
      <c r="D32" s="15">
        <f t="shared" si="8"/>
        <v>127131753</v>
      </c>
      <c r="E32" s="15">
        <f t="shared" si="8"/>
        <v>131491968</v>
      </c>
      <c r="F32" s="15">
        <f t="shared" si="8"/>
        <v>139899824</v>
      </c>
      <c r="G32" s="15">
        <f t="shared" si="8"/>
        <v>127131753</v>
      </c>
      <c r="H32" s="15">
        <f t="shared" si="8"/>
        <v>149640460</v>
      </c>
      <c r="I32" s="15">
        <f t="shared" si="8"/>
        <v>147407420</v>
      </c>
      <c r="J32" s="15">
        <f t="shared" si="8"/>
        <v>155151259</v>
      </c>
      <c r="K32" s="15">
        <f t="shared" si="8"/>
        <v>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5">
      <c r="A33" s="17" t="s">
        <v>66</v>
      </c>
      <c r="B33" s="10">
        <v>132000000</v>
      </c>
      <c r="C33" s="16">
        <v>132000000</v>
      </c>
      <c r="D33" s="11">
        <v>132000000</v>
      </c>
      <c r="E33" s="10">
        <v>145200000</v>
      </c>
      <c r="F33" s="11">
        <v>145200000</v>
      </c>
      <c r="G33" s="11">
        <v>132000000</v>
      </c>
      <c r="H33" s="25">
        <v>145200000</v>
      </c>
      <c r="I33" s="16">
        <v>145200000</v>
      </c>
      <c r="J33" s="16">
        <v>145200000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5">
      <c r="A34" s="17" t="s">
        <v>68</v>
      </c>
      <c r="B34" s="10">
        <v>-51904786</v>
      </c>
      <c r="C34" s="16">
        <v>-44921558</v>
      </c>
      <c r="D34" s="11">
        <v>-38925950</v>
      </c>
      <c r="E34" s="10">
        <v>-47765735</v>
      </c>
      <c r="F34" s="11">
        <v>-39357879</v>
      </c>
      <c r="G34" s="11">
        <v>-38925950</v>
      </c>
      <c r="H34" s="25">
        <v>-29617243</v>
      </c>
      <c r="I34" s="16">
        <v>2207420</v>
      </c>
      <c r="J34" s="16">
        <v>9951259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25">
      <c r="A35" s="17" t="s">
        <v>69</v>
      </c>
      <c r="B35" s="10">
        <v>34057703</v>
      </c>
      <c r="C35" s="16">
        <v>34057703</v>
      </c>
      <c r="D35" s="11">
        <v>34057703</v>
      </c>
      <c r="E35" s="10">
        <v>34057703</v>
      </c>
      <c r="F35" s="11">
        <v>34057703</v>
      </c>
      <c r="G35" s="11">
        <v>34057703</v>
      </c>
      <c r="H35" s="25">
        <v>34057703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25">
      <c r="B36" s="10"/>
      <c r="C36" s="11"/>
      <c r="D36" s="11"/>
      <c r="E36" s="10"/>
      <c r="F36" s="11"/>
      <c r="G36" s="11"/>
      <c r="H36" s="2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25">
      <c r="A37" s="1"/>
      <c r="B37" s="15">
        <f t="shared" ref="B37:D37" si="9">B32+B30</f>
        <v>283457041</v>
      </c>
      <c r="C37" s="15">
        <f t="shared" si="9"/>
        <v>297367390</v>
      </c>
      <c r="D37" s="15">
        <f t="shared" si="9"/>
        <v>335389922</v>
      </c>
      <c r="E37" s="15">
        <f>E32+E30+1</f>
        <v>347797022</v>
      </c>
      <c r="F37" s="15">
        <f t="shared" ref="F37:G37" si="10">F32+F30</f>
        <v>320765208</v>
      </c>
      <c r="G37" s="15">
        <f t="shared" si="10"/>
        <v>335389922</v>
      </c>
      <c r="H37" s="15">
        <f>H32+H30+1</f>
        <v>324416498</v>
      </c>
      <c r="I37" s="15">
        <f>I32+I30+1</f>
        <v>272076509</v>
      </c>
      <c r="J37" s="15">
        <f t="shared" ref="J37:K37" si="11">J32+J30</f>
        <v>305970033</v>
      </c>
      <c r="K37" s="15">
        <f t="shared" si="11"/>
        <v>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25">
      <c r="C38" s="11"/>
      <c r="H38" s="37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25">
      <c r="A39" s="14" t="s">
        <v>71</v>
      </c>
      <c r="B39" s="37">
        <f t="shared" ref="B39:K39" si="12">B32/(B33/10)</f>
        <v>8.6479482575757576</v>
      </c>
      <c r="C39" s="37">
        <f t="shared" si="12"/>
        <v>9.1769806818181809</v>
      </c>
      <c r="D39" s="37">
        <f t="shared" si="12"/>
        <v>9.6311934090909084</v>
      </c>
      <c r="E39" s="37">
        <f t="shared" si="12"/>
        <v>9.0559206611570247</v>
      </c>
      <c r="F39" s="37">
        <f t="shared" si="12"/>
        <v>9.6349741046831952</v>
      </c>
      <c r="G39" s="37">
        <f t="shared" si="12"/>
        <v>9.6311934090909084</v>
      </c>
      <c r="H39" s="37">
        <f t="shared" si="12"/>
        <v>10.305816804407714</v>
      </c>
      <c r="I39" s="37">
        <f t="shared" si="12"/>
        <v>10.152026170798898</v>
      </c>
      <c r="J39" s="37">
        <f t="shared" si="12"/>
        <v>10.685348415977961</v>
      </c>
      <c r="K39" s="37" t="e">
        <f t="shared" si="12"/>
        <v>#DIV/0!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25">
      <c r="A40" s="14" t="s">
        <v>72</v>
      </c>
      <c r="B40" s="11">
        <f t="shared" ref="B40:K40" si="13">B33/10</f>
        <v>13200000</v>
      </c>
      <c r="C40" s="11">
        <f t="shared" si="13"/>
        <v>13200000</v>
      </c>
      <c r="D40" s="11">
        <f t="shared" si="13"/>
        <v>13200000</v>
      </c>
      <c r="E40" s="11">
        <f t="shared" si="13"/>
        <v>14520000</v>
      </c>
      <c r="F40" s="11">
        <f t="shared" si="13"/>
        <v>14520000</v>
      </c>
      <c r="G40" s="11">
        <f t="shared" si="13"/>
        <v>13200000</v>
      </c>
      <c r="H40" s="11">
        <f t="shared" si="13"/>
        <v>14520000</v>
      </c>
      <c r="I40" s="11">
        <f t="shared" si="13"/>
        <v>14520000</v>
      </c>
      <c r="J40" s="11">
        <f t="shared" si="13"/>
        <v>14520000</v>
      </c>
      <c r="K40" s="11">
        <f t="shared" si="13"/>
        <v>0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25">
      <c r="C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25">
      <c r="C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25">
      <c r="C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25">
      <c r="C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25">
      <c r="C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25">
      <c r="C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25">
      <c r="C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25">
      <c r="C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3:23" ht="15.75" customHeight="1" x14ac:dyDescent="0.25">
      <c r="C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3:23" ht="15.75" customHeight="1" x14ac:dyDescent="0.25">
      <c r="C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3:23" ht="15.75" customHeight="1" x14ac:dyDescent="0.25">
      <c r="C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3:23" ht="15.75" customHeight="1" x14ac:dyDescent="0.25">
      <c r="C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3:23" ht="15.75" customHeight="1" x14ac:dyDescent="0.25">
      <c r="C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3:23" ht="15.75" customHeight="1" x14ac:dyDescent="0.25">
      <c r="C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3:23" ht="15.75" customHeight="1" x14ac:dyDescent="0.25">
      <c r="C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3:23" ht="15.75" customHeight="1" x14ac:dyDescent="0.25">
      <c r="C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3:23" ht="15.75" customHeight="1" x14ac:dyDescent="0.25">
      <c r="C57" s="11"/>
    </row>
    <row r="58" spans="3:23" ht="15.75" customHeight="1" x14ac:dyDescent="0.25">
      <c r="C58" s="11"/>
    </row>
    <row r="59" spans="3:23" ht="15.75" customHeight="1" x14ac:dyDescent="0.25">
      <c r="C59" s="11"/>
    </row>
    <row r="60" spans="3:23" ht="15.75" customHeight="1" x14ac:dyDescent="0.25">
      <c r="C60" s="11"/>
    </row>
    <row r="61" spans="3:23" ht="15.75" customHeight="1" x14ac:dyDescent="0.25">
      <c r="C61" s="11"/>
    </row>
    <row r="62" spans="3:23" ht="15.75" customHeight="1" x14ac:dyDescent="0.25">
      <c r="C62" s="11"/>
    </row>
    <row r="63" spans="3:23" ht="15.75" customHeight="1" x14ac:dyDescent="0.25">
      <c r="C63" s="11"/>
    </row>
    <row r="64" spans="3:23" ht="15.75" customHeight="1" x14ac:dyDescent="0.25">
      <c r="C64" s="11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37.25" customWidth="1"/>
    <col min="2" max="2" width="12" customWidth="1"/>
    <col min="4" max="4" width="12" customWidth="1"/>
    <col min="5" max="5" width="11" customWidth="1"/>
    <col min="6" max="7" width="12" customWidth="1"/>
    <col min="8" max="8" width="13.625" customWidth="1"/>
    <col min="9" max="9" width="12.375" customWidth="1"/>
    <col min="10" max="10" width="13.75" customWidth="1"/>
    <col min="11" max="27" width="7.625" customWidth="1"/>
  </cols>
  <sheetData>
    <row r="1" spans="1:27" ht="15.75" x14ac:dyDescent="0.25">
      <c r="A1" s="1" t="s">
        <v>0</v>
      </c>
      <c r="B1" s="2"/>
      <c r="D1" s="5"/>
      <c r="F1" s="5"/>
    </row>
    <row r="2" spans="1:27" ht="15.75" x14ac:dyDescent="0.25">
      <c r="A2" s="1" t="s">
        <v>9</v>
      </c>
      <c r="B2" s="2"/>
      <c r="D2" s="5"/>
      <c r="F2" s="5"/>
    </row>
    <row r="3" spans="1:27" x14ac:dyDescent="0.25">
      <c r="A3" s="1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4</v>
      </c>
      <c r="G3" s="3" t="s">
        <v>5</v>
      </c>
      <c r="H3" s="3" t="s">
        <v>6</v>
      </c>
      <c r="I3" s="4" t="s">
        <v>4</v>
      </c>
      <c r="J3" s="4" t="s">
        <v>5</v>
      </c>
    </row>
    <row r="4" spans="1:27" ht="15.75" x14ac:dyDescent="0.25">
      <c r="B4" s="6">
        <v>42825</v>
      </c>
      <c r="C4" s="12">
        <v>43008</v>
      </c>
      <c r="D4" s="6" t="s">
        <v>7</v>
      </c>
      <c r="E4" s="6">
        <v>43190</v>
      </c>
      <c r="F4" s="6">
        <v>43373</v>
      </c>
      <c r="G4" s="6">
        <v>43465</v>
      </c>
      <c r="H4" s="6">
        <v>43555</v>
      </c>
      <c r="I4" s="12">
        <v>43738</v>
      </c>
      <c r="J4" s="12">
        <v>43830</v>
      </c>
    </row>
    <row r="5" spans="1:27" x14ac:dyDescent="0.25">
      <c r="A5" s="14" t="s">
        <v>12</v>
      </c>
      <c r="B5" s="10">
        <v>186346392</v>
      </c>
      <c r="C5" s="16">
        <v>77686372</v>
      </c>
      <c r="D5" s="11">
        <v>163864457</v>
      </c>
      <c r="E5" s="10">
        <v>259764781</v>
      </c>
      <c r="F5" s="11">
        <v>106254092</v>
      </c>
      <c r="G5" s="11">
        <v>205101334</v>
      </c>
      <c r="H5" s="11">
        <v>307450568</v>
      </c>
      <c r="I5" s="10">
        <v>114680615</v>
      </c>
      <c r="J5" s="16">
        <v>234929286</v>
      </c>
      <c r="K5" s="1"/>
      <c r="L5" s="1"/>
      <c r="M5" s="1"/>
      <c r="N5" s="1"/>
      <c r="O5" s="1"/>
      <c r="P5" s="1"/>
      <c r="Q5" s="1"/>
      <c r="R5" s="1"/>
      <c r="S5" s="1"/>
    </row>
    <row r="6" spans="1:27" x14ac:dyDescent="0.25">
      <c r="A6" s="17" t="s">
        <v>14</v>
      </c>
      <c r="B6" s="18">
        <v>157264744</v>
      </c>
      <c r="C6" s="21">
        <v>68208629</v>
      </c>
      <c r="D6" s="22">
        <v>140117429</v>
      </c>
      <c r="E6" s="10">
        <v>220932631</v>
      </c>
      <c r="F6" s="22">
        <v>91367894</v>
      </c>
      <c r="G6" s="22">
        <v>180756545</v>
      </c>
      <c r="H6" s="11">
        <v>265916051</v>
      </c>
      <c r="I6" s="16">
        <v>100909099</v>
      </c>
      <c r="J6" s="16">
        <v>206285522</v>
      </c>
      <c r="K6" s="1"/>
      <c r="L6" s="1"/>
      <c r="M6" s="1"/>
      <c r="N6" s="1"/>
      <c r="O6" s="1"/>
      <c r="P6" s="1"/>
      <c r="Q6" s="1"/>
      <c r="R6" s="1"/>
      <c r="S6" s="1"/>
    </row>
    <row r="7" spans="1:27" x14ac:dyDescent="0.25">
      <c r="A7" s="14" t="s">
        <v>20</v>
      </c>
      <c r="B7" s="15">
        <f t="shared" ref="B7:K7" si="0">B5-B6</f>
        <v>29081648</v>
      </c>
      <c r="C7" s="15">
        <f t="shared" si="0"/>
        <v>9477743</v>
      </c>
      <c r="D7" s="15">
        <f t="shared" si="0"/>
        <v>23747028</v>
      </c>
      <c r="E7" s="23">
        <f t="shared" si="0"/>
        <v>38832150</v>
      </c>
      <c r="F7" s="15">
        <f t="shared" si="0"/>
        <v>14886198</v>
      </c>
      <c r="G7" s="15">
        <f t="shared" si="0"/>
        <v>24344789</v>
      </c>
      <c r="H7" s="23">
        <f t="shared" si="0"/>
        <v>41534517</v>
      </c>
      <c r="I7" s="23">
        <f t="shared" si="0"/>
        <v>13771516</v>
      </c>
      <c r="J7" s="23">
        <f t="shared" si="0"/>
        <v>28643764</v>
      </c>
      <c r="K7" s="23">
        <f t="shared" si="0"/>
        <v>0</v>
      </c>
      <c r="L7" s="1"/>
      <c r="M7" s="1"/>
      <c r="N7" s="1"/>
      <c r="O7" s="1"/>
      <c r="P7" s="1"/>
      <c r="Q7" s="1"/>
      <c r="R7" s="1"/>
      <c r="S7" s="1"/>
    </row>
    <row r="8" spans="1:27" x14ac:dyDescent="0.25">
      <c r="A8" s="1"/>
      <c r="B8" s="24"/>
      <c r="C8" s="11"/>
      <c r="D8" s="15"/>
      <c r="F8" s="15"/>
      <c r="G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7" x14ac:dyDescent="0.25">
      <c r="A9" s="14" t="s">
        <v>24</v>
      </c>
      <c r="B9" s="15">
        <f t="shared" ref="B9:D9" si="1">SUM(B10)</f>
        <v>13295538</v>
      </c>
      <c r="C9" s="15">
        <f t="shared" si="1"/>
        <v>4720246</v>
      </c>
      <c r="D9" s="15">
        <f t="shared" si="1"/>
        <v>10643290</v>
      </c>
      <c r="E9" s="15">
        <f t="shared" ref="E9:K9" si="2">SUM(E10:E11)</f>
        <v>19213092</v>
      </c>
      <c r="F9" s="15">
        <f t="shared" si="2"/>
        <v>8702356</v>
      </c>
      <c r="G9" s="15">
        <f t="shared" si="2"/>
        <v>15534925</v>
      </c>
      <c r="H9" s="15">
        <f t="shared" si="2"/>
        <v>21319194</v>
      </c>
      <c r="I9" s="15">
        <f t="shared" si="2"/>
        <v>8566977</v>
      </c>
      <c r="J9" s="15">
        <f t="shared" si="2"/>
        <v>13263254</v>
      </c>
      <c r="K9" s="15">
        <f t="shared" si="2"/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7" t="s">
        <v>33</v>
      </c>
      <c r="B10" s="10">
        <v>13295538</v>
      </c>
      <c r="C10" s="16">
        <v>4720246</v>
      </c>
      <c r="D10" s="11">
        <v>10643290</v>
      </c>
      <c r="E10" s="10">
        <v>19213092</v>
      </c>
      <c r="F10" s="11">
        <v>4752948</v>
      </c>
      <c r="G10" s="11">
        <v>8129470</v>
      </c>
      <c r="H10" s="11">
        <v>11717005</v>
      </c>
      <c r="I10" s="16">
        <v>4750861</v>
      </c>
      <c r="J10" s="16">
        <v>8180444</v>
      </c>
      <c r="K10" s="1"/>
      <c r="L10" s="1"/>
      <c r="M10" s="1"/>
      <c r="N10" s="1"/>
      <c r="O10" s="1"/>
      <c r="P10" s="1"/>
      <c r="Q10" s="1"/>
      <c r="R10" s="1"/>
      <c r="S10" s="1"/>
    </row>
    <row r="11" spans="1:27" ht="15.75" customHeight="1" x14ac:dyDescent="0.25">
      <c r="A11" s="17" t="s">
        <v>35</v>
      </c>
      <c r="C11" s="11"/>
      <c r="D11" s="11"/>
      <c r="F11" s="11">
        <v>3949408</v>
      </c>
      <c r="G11" s="11">
        <v>7405455</v>
      </c>
      <c r="H11" s="28">
        <v>9602189</v>
      </c>
      <c r="I11" s="16">
        <v>3816116</v>
      </c>
      <c r="J11" s="16">
        <v>5082810</v>
      </c>
      <c r="K11" s="1"/>
      <c r="L11" s="1"/>
      <c r="M11" s="1"/>
      <c r="N11" s="1"/>
      <c r="O11" s="1"/>
      <c r="P11" s="1"/>
      <c r="Q11" s="1"/>
      <c r="R11" s="1"/>
      <c r="S11" s="1"/>
    </row>
    <row r="12" spans="1:27" ht="15.75" customHeight="1" x14ac:dyDescent="0.25">
      <c r="C12" s="11"/>
      <c r="D12" s="11"/>
      <c r="F12" s="11"/>
      <c r="G12" s="11"/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</row>
    <row r="13" spans="1:27" x14ac:dyDescent="0.25">
      <c r="A13" s="14" t="s">
        <v>38</v>
      </c>
      <c r="B13" s="15">
        <f t="shared" ref="B13:K13" si="3">B7-B9</f>
        <v>15786110</v>
      </c>
      <c r="C13" s="15">
        <f t="shared" si="3"/>
        <v>4757497</v>
      </c>
      <c r="D13" s="15">
        <f t="shared" si="3"/>
        <v>13103738</v>
      </c>
      <c r="E13" s="15">
        <f t="shared" si="3"/>
        <v>19619058</v>
      </c>
      <c r="F13" s="15">
        <f t="shared" si="3"/>
        <v>6183842</v>
      </c>
      <c r="G13" s="15">
        <f t="shared" si="3"/>
        <v>8809864</v>
      </c>
      <c r="H13" s="15">
        <f t="shared" si="3"/>
        <v>20215323</v>
      </c>
      <c r="I13" s="15">
        <f t="shared" si="3"/>
        <v>5204539</v>
      </c>
      <c r="J13" s="15">
        <f t="shared" si="3"/>
        <v>15380510</v>
      </c>
      <c r="K13" s="15">
        <f t="shared" si="3"/>
        <v>0</v>
      </c>
      <c r="L13" s="1"/>
      <c r="M13" s="1"/>
      <c r="N13" s="1"/>
      <c r="O13" s="1"/>
      <c r="P13" s="1"/>
      <c r="Q13" s="1"/>
      <c r="R13" s="1"/>
      <c r="S13" s="1"/>
    </row>
    <row r="14" spans="1:27" x14ac:dyDescent="0.25">
      <c r="A14" s="29" t="s">
        <v>40</v>
      </c>
      <c r="B14" s="24"/>
      <c r="C14" s="11"/>
      <c r="D14" s="15"/>
      <c r="E14" s="24"/>
      <c r="F14" s="15"/>
      <c r="G14" s="15"/>
      <c r="I14" s="31"/>
      <c r="J14" s="31"/>
      <c r="K14" s="1"/>
      <c r="L14" s="1"/>
      <c r="M14" s="1"/>
      <c r="N14" s="1"/>
      <c r="O14" s="1"/>
      <c r="P14" s="1"/>
      <c r="Q14" s="1"/>
      <c r="R14" s="1"/>
      <c r="S14" s="1"/>
    </row>
    <row r="15" spans="1:27" x14ac:dyDescent="0.25">
      <c r="A15" s="17" t="s">
        <v>43</v>
      </c>
      <c r="B15" s="10">
        <v>85966</v>
      </c>
      <c r="C15" s="16">
        <v>13087</v>
      </c>
      <c r="D15" s="11">
        <v>159293</v>
      </c>
      <c r="E15" s="10">
        <v>197775</v>
      </c>
      <c r="F15" s="11">
        <v>239027</v>
      </c>
      <c r="G15" s="11">
        <v>334764</v>
      </c>
      <c r="H15" s="11">
        <v>669270</v>
      </c>
      <c r="I15" s="10">
        <v>30901</v>
      </c>
      <c r="J15" s="16">
        <v>114341</v>
      </c>
      <c r="K15" s="1"/>
      <c r="L15" s="1"/>
      <c r="M15" s="1"/>
      <c r="N15" s="1"/>
      <c r="O15" s="1"/>
      <c r="P15" s="1"/>
      <c r="Q15" s="1"/>
      <c r="R15" s="1"/>
      <c r="S15" s="1"/>
    </row>
    <row r="16" spans="1:27" x14ac:dyDescent="0.25">
      <c r="A16" s="17" t="s">
        <v>44</v>
      </c>
      <c r="B16" s="18">
        <v>95903</v>
      </c>
      <c r="C16" s="21">
        <v>11797</v>
      </c>
      <c r="D16" s="18">
        <v>201526</v>
      </c>
      <c r="E16" s="18">
        <v>201526</v>
      </c>
      <c r="F16" s="18"/>
      <c r="G16" s="18"/>
      <c r="H16" s="18">
        <v>117169</v>
      </c>
      <c r="I16" s="21">
        <v>39806</v>
      </c>
      <c r="J16" s="21">
        <v>371442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7" t="s">
        <v>46</v>
      </c>
      <c r="B17" s="10"/>
      <c r="C17" s="11"/>
      <c r="D17" s="11"/>
      <c r="F17" s="11"/>
      <c r="G17" s="11"/>
      <c r="I17" s="31"/>
      <c r="J17" s="3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B18" s="10"/>
      <c r="C18" s="11"/>
      <c r="D18" s="11"/>
      <c r="F18" s="11"/>
      <c r="G18" s="11"/>
      <c r="I18" s="10"/>
      <c r="J18" s="10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4" t="s">
        <v>47</v>
      </c>
      <c r="B19" s="10"/>
      <c r="C19" s="11"/>
      <c r="D19" s="11"/>
      <c r="F19" s="11"/>
      <c r="G19" s="11"/>
      <c r="I19" s="10"/>
      <c r="J19" s="10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7" t="s">
        <v>48</v>
      </c>
      <c r="B20" s="18">
        <v>752193</v>
      </c>
      <c r="C20" s="21">
        <v>226487</v>
      </c>
      <c r="D20" s="33">
        <v>625999</v>
      </c>
      <c r="E20" s="18">
        <v>934420</v>
      </c>
      <c r="F20" s="18">
        <v>283087</v>
      </c>
      <c r="G20" s="18">
        <v>403577</v>
      </c>
      <c r="H20" s="18">
        <v>936344</v>
      </c>
      <c r="I20" s="21">
        <v>248260</v>
      </c>
      <c r="J20" s="21">
        <v>744649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4" t="s">
        <v>50</v>
      </c>
      <c r="B21" s="15">
        <f t="shared" ref="B21:J21" si="4">B13-B15+B16-B17-B20</f>
        <v>15043854</v>
      </c>
      <c r="C21" s="15">
        <f t="shared" si="4"/>
        <v>4529720</v>
      </c>
      <c r="D21" s="15">
        <f t="shared" si="4"/>
        <v>12519972</v>
      </c>
      <c r="E21" s="15">
        <f t="shared" si="4"/>
        <v>18688389</v>
      </c>
      <c r="F21" s="15">
        <f t="shared" si="4"/>
        <v>5661728</v>
      </c>
      <c r="G21" s="15">
        <f t="shared" si="4"/>
        <v>8071523</v>
      </c>
      <c r="H21" s="15">
        <f t="shared" si="4"/>
        <v>18726878</v>
      </c>
      <c r="I21" s="15">
        <f t="shared" si="4"/>
        <v>4965184</v>
      </c>
      <c r="J21" s="15">
        <f t="shared" si="4"/>
        <v>14892962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B22" s="24"/>
      <c r="C22" s="11"/>
      <c r="D22" s="15"/>
      <c r="F22" s="15"/>
      <c r="G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3" t="s">
        <v>53</v>
      </c>
      <c r="B23" s="15">
        <f t="shared" ref="B23:J23" si="5">SUM(B24:B25)</f>
        <v>-3731706</v>
      </c>
      <c r="C23" s="15">
        <f t="shared" si="5"/>
        <v>-1150883</v>
      </c>
      <c r="D23" s="15">
        <f t="shared" si="5"/>
        <v>-3145526</v>
      </c>
      <c r="E23" s="15">
        <f t="shared" si="5"/>
        <v>-4746158</v>
      </c>
      <c r="F23" s="15">
        <f t="shared" si="5"/>
        <v>-1386114</v>
      </c>
      <c r="G23" s="15">
        <f t="shared" si="5"/>
        <v>-2198246</v>
      </c>
      <c r="H23" s="15">
        <f t="shared" si="5"/>
        <v>-4712895</v>
      </c>
      <c r="I23" s="15">
        <f t="shared" si="5"/>
        <v>-305681</v>
      </c>
      <c r="J23" s="15">
        <f t="shared" si="5"/>
        <v>-2350157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7" t="s">
        <v>57</v>
      </c>
      <c r="B24" s="10">
        <v>-3731706</v>
      </c>
      <c r="C24" s="16">
        <v>-370957</v>
      </c>
      <c r="D24" s="11">
        <v>-2831350</v>
      </c>
      <c r="E24" s="16">
        <v>-2445427</v>
      </c>
      <c r="F24" s="11">
        <v>-797319</v>
      </c>
      <c r="G24" s="16">
        <v>-1932519</v>
      </c>
      <c r="H24" s="16">
        <v>-4412482</v>
      </c>
      <c r="I24" s="16">
        <v>-684813</v>
      </c>
      <c r="J24" s="16">
        <v>-3291003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7" t="s">
        <v>59</v>
      </c>
      <c r="B25" s="10"/>
      <c r="C25" s="16">
        <v>-779926</v>
      </c>
      <c r="D25" s="11">
        <v>-314176</v>
      </c>
      <c r="E25" s="16">
        <v>-2300731</v>
      </c>
      <c r="F25" s="11">
        <v>-588795</v>
      </c>
      <c r="G25" s="16">
        <v>-265727</v>
      </c>
      <c r="H25" s="16">
        <v>-300413</v>
      </c>
      <c r="I25" s="16">
        <v>379132</v>
      </c>
      <c r="J25" s="16">
        <v>940846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4" t="s">
        <v>62</v>
      </c>
      <c r="B26" s="36">
        <f t="shared" ref="B26:I26" si="6">B21+B23</f>
        <v>11312148</v>
      </c>
      <c r="C26" s="36">
        <f t="shared" si="6"/>
        <v>3378837</v>
      </c>
      <c r="D26" s="36">
        <f t="shared" si="6"/>
        <v>9374446</v>
      </c>
      <c r="E26" s="36">
        <f t="shared" si="6"/>
        <v>13942231</v>
      </c>
      <c r="F26" s="36">
        <f t="shared" si="6"/>
        <v>4275614</v>
      </c>
      <c r="G26" s="36">
        <f t="shared" si="6"/>
        <v>5873277</v>
      </c>
      <c r="H26" s="36">
        <f t="shared" si="6"/>
        <v>14013983</v>
      </c>
      <c r="I26" s="36">
        <f t="shared" si="6"/>
        <v>4659503</v>
      </c>
      <c r="J26" s="36">
        <f>J21+J23-1</f>
        <v>12542804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24"/>
      <c r="C27" s="11"/>
      <c r="D27" s="15"/>
      <c r="F27" s="15"/>
      <c r="G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4" t="s">
        <v>64</v>
      </c>
      <c r="B28" s="37">
        <f>B26/('1'!B33/10)</f>
        <v>0.85698090909090907</v>
      </c>
      <c r="C28" s="37">
        <f>C26/('1'!C33/10)</f>
        <v>0.25597249999999999</v>
      </c>
      <c r="D28" s="37">
        <f>D26/('1'!D33/10)</f>
        <v>0.71018530303030303</v>
      </c>
      <c r="E28" s="37">
        <f>E26/('1'!E33/10)</f>
        <v>0.96020874655647381</v>
      </c>
      <c r="F28" s="37">
        <f>F26/('1'!F33/10)</f>
        <v>0.29446377410468322</v>
      </c>
      <c r="G28" s="37">
        <f>G26/('1'!G33/10)</f>
        <v>0.44494522727272728</v>
      </c>
      <c r="H28" s="37">
        <f>H26/('1'!H33/10)</f>
        <v>0.96515034435261704</v>
      </c>
      <c r="I28" s="37">
        <f>I26/('1'!I33/10)</f>
        <v>0.32090241046831958</v>
      </c>
      <c r="J28" s="37">
        <f>J26/('1'!J33/10)</f>
        <v>0.86382947658402209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29" t="s">
        <v>70</v>
      </c>
      <c r="B29" s="11">
        <f>'1'!B33/10</f>
        <v>13200000</v>
      </c>
      <c r="C29" s="11">
        <f>'1'!C33/10</f>
        <v>13200000</v>
      </c>
      <c r="D29" s="11">
        <f>'1'!D33/10</f>
        <v>13200000</v>
      </c>
      <c r="E29" s="11">
        <f>'1'!E33/10</f>
        <v>14520000</v>
      </c>
      <c r="F29" s="11">
        <f>'1'!F33/10</f>
        <v>14520000</v>
      </c>
      <c r="G29" s="11">
        <f>'1'!G33/10</f>
        <v>13200000</v>
      </c>
      <c r="H29" s="11">
        <f>'1'!H33/10</f>
        <v>14520000</v>
      </c>
      <c r="I29" s="11">
        <f>'1'!I33/10</f>
        <v>14520000</v>
      </c>
      <c r="J29" s="11">
        <f>'1'!J33/10</f>
        <v>14520000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C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25">
      <c r="C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25">
      <c r="C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3:19" ht="15.75" customHeight="1" x14ac:dyDescent="0.25">
      <c r="C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3:19" ht="15.75" customHeight="1" x14ac:dyDescent="0.25">
      <c r="C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3:19" ht="15.75" customHeight="1" x14ac:dyDescent="0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3:19" ht="15.75" customHeight="1" x14ac:dyDescent="0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3:19" ht="15.75" customHeight="1" x14ac:dyDescent="0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3:19" ht="15.75" customHeight="1" x14ac:dyDescent="0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3:19" ht="15.75" customHeight="1" x14ac:dyDescent="0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19" ht="15.75" customHeight="1" x14ac:dyDescent="0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3:19" ht="15.75" customHeight="1" x14ac:dyDescent="0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3:19" ht="15.75" customHeight="1" x14ac:dyDescent="0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3:19" ht="15.75" customHeight="1" x14ac:dyDescent="0.2"/>
    <row r="44" spans="3:19" ht="15.75" customHeight="1" x14ac:dyDescent="0.2"/>
    <row r="45" spans="3:19" ht="15.75" customHeight="1" x14ac:dyDescent="0.2"/>
    <row r="46" spans="3:19" ht="15.75" customHeight="1" x14ac:dyDescent="0.2"/>
    <row r="47" spans="3:19" ht="15.75" customHeight="1" x14ac:dyDescent="0.2"/>
    <row r="48" spans="3:19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5">
      <c r="A54" s="19"/>
    </row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2" sqref="C22"/>
    </sheetView>
  </sheetViews>
  <sheetFormatPr defaultColWidth="12.625" defaultRowHeight="15" customHeight="1" x14ac:dyDescent="0.2"/>
  <cols>
    <col min="1" max="1" width="40.875" customWidth="1"/>
    <col min="2" max="2" width="12" customWidth="1"/>
    <col min="3" max="4" width="12.5" customWidth="1"/>
    <col min="5" max="5" width="11.625" customWidth="1"/>
    <col min="6" max="7" width="12" customWidth="1"/>
    <col min="8" max="8" width="12.75" customWidth="1"/>
    <col min="9" max="9" width="14" customWidth="1"/>
    <col min="10" max="10" width="13.75" customWidth="1"/>
    <col min="11" max="26" width="7.625" customWidth="1"/>
  </cols>
  <sheetData>
    <row r="1" spans="1:16" ht="15.75" x14ac:dyDescent="0.25">
      <c r="A1" s="1" t="s">
        <v>0</v>
      </c>
      <c r="B1" s="5"/>
      <c r="C1" s="2"/>
      <c r="D1" s="5"/>
      <c r="F1" s="5"/>
    </row>
    <row r="2" spans="1:16" ht="15.75" x14ac:dyDescent="0.25">
      <c r="A2" s="1" t="s">
        <v>1</v>
      </c>
      <c r="B2" s="5"/>
      <c r="C2" s="2"/>
      <c r="D2" s="5"/>
      <c r="F2" s="5"/>
    </row>
    <row r="3" spans="1:16" x14ac:dyDescent="0.25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4</v>
      </c>
      <c r="G3" s="3" t="s">
        <v>5</v>
      </c>
      <c r="H3" s="3" t="s">
        <v>6</v>
      </c>
      <c r="I3" s="4" t="s">
        <v>4</v>
      </c>
      <c r="J3" s="4" t="s">
        <v>5</v>
      </c>
    </row>
    <row r="4" spans="1:16" ht="15.75" x14ac:dyDescent="0.25">
      <c r="B4" s="6">
        <v>42825</v>
      </c>
      <c r="C4" s="7">
        <v>43008</v>
      </c>
      <c r="D4" s="6" t="s">
        <v>7</v>
      </c>
      <c r="E4" s="6">
        <v>43190</v>
      </c>
      <c r="F4" s="6">
        <v>43373</v>
      </c>
      <c r="G4" s="6">
        <v>43465</v>
      </c>
      <c r="H4" s="6">
        <v>43555</v>
      </c>
      <c r="I4" s="12">
        <v>43738</v>
      </c>
      <c r="J4" s="12">
        <v>43830</v>
      </c>
    </row>
    <row r="5" spans="1:16" x14ac:dyDescent="0.25">
      <c r="A5" s="14" t="s">
        <v>11</v>
      </c>
      <c r="B5" s="11"/>
      <c r="C5" s="10"/>
      <c r="D5" s="11"/>
      <c r="F5" s="11"/>
      <c r="G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7" t="s">
        <v>13</v>
      </c>
      <c r="B6" s="11">
        <v>201247465</v>
      </c>
      <c r="C6" s="16">
        <v>89478387</v>
      </c>
      <c r="D6" s="11">
        <v>175540312</v>
      </c>
      <c r="E6" s="10">
        <v>255411964</v>
      </c>
      <c r="F6" s="11">
        <v>107263624</v>
      </c>
      <c r="G6" s="11">
        <v>209079833</v>
      </c>
      <c r="H6" s="11">
        <v>319383498</v>
      </c>
      <c r="I6" s="16">
        <v>116573563</v>
      </c>
      <c r="J6" s="16">
        <v>248071817</v>
      </c>
      <c r="K6" s="11"/>
      <c r="L6" s="11"/>
      <c r="M6" s="11"/>
      <c r="N6" s="11"/>
      <c r="O6" s="11"/>
      <c r="P6" s="11"/>
    </row>
    <row r="7" spans="1:16" x14ac:dyDescent="0.25">
      <c r="A7" s="17" t="s">
        <v>16</v>
      </c>
      <c r="B7" s="11">
        <v>-164245418</v>
      </c>
      <c r="C7" s="16">
        <v>-84416126</v>
      </c>
      <c r="D7" s="11">
        <v>-168296472</v>
      </c>
      <c r="E7" s="10">
        <v>-246339777</v>
      </c>
      <c r="F7" s="11">
        <v>-102905472</v>
      </c>
      <c r="G7" s="11">
        <v>-202508277</v>
      </c>
      <c r="H7" s="11">
        <v>-304553004</v>
      </c>
      <c r="I7" s="16">
        <v>-111262763</v>
      </c>
      <c r="J7" s="16">
        <v>-234683124</v>
      </c>
      <c r="K7" s="11"/>
      <c r="L7" s="11"/>
      <c r="M7" s="11"/>
      <c r="N7" s="11"/>
      <c r="O7" s="11"/>
      <c r="P7" s="11"/>
    </row>
    <row r="8" spans="1:16" x14ac:dyDescent="0.25">
      <c r="A8" s="20" t="s">
        <v>17</v>
      </c>
      <c r="B8" s="11"/>
      <c r="C8" s="10"/>
      <c r="D8" s="11"/>
      <c r="E8" s="10"/>
      <c r="F8" s="11">
        <v>-2139679</v>
      </c>
      <c r="G8" s="11"/>
      <c r="I8" s="16">
        <v>-1100000</v>
      </c>
      <c r="J8" s="16">
        <v>-2600000</v>
      </c>
      <c r="K8" s="11"/>
      <c r="L8" s="11"/>
      <c r="M8" s="11"/>
      <c r="N8" s="11"/>
      <c r="O8" s="11"/>
      <c r="P8" s="11"/>
    </row>
    <row r="9" spans="1:16" x14ac:dyDescent="0.25">
      <c r="A9" s="17" t="s">
        <v>18</v>
      </c>
      <c r="B9" s="11"/>
      <c r="C9" s="10"/>
      <c r="D9" s="11"/>
      <c r="F9" s="11">
        <v>-37556</v>
      </c>
      <c r="G9" s="11">
        <v>-37556</v>
      </c>
      <c r="H9" s="11">
        <v>-165293</v>
      </c>
      <c r="I9" s="16"/>
      <c r="J9" s="11"/>
      <c r="K9" s="11"/>
      <c r="L9" s="11"/>
      <c r="M9" s="11"/>
      <c r="N9" s="11"/>
      <c r="O9" s="11"/>
      <c r="P9" s="11"/>
    </row>
    <row r="10" spans="1:16" x14ac:dyDescent="0.25">
      <c r="A10" s="1"/>
      <c r="B10" s="23">
        <f t="shared" ref="B10:J10" si="0">SUM(B6:B9)</f>
        <v>37002047</v>
      </c>
      <c r="C10" s="23">
        <f t="shared" si="0"/>
        <v>5062261</v>
      </c>
      <c r="D10" s="23">
        <f t="shared" si="0"/>
        <v>7243840</v>
      </c>
      <c r="E10" s="23">
        <f t="shared" si="0"/>
        <v>9072187</v>
      </c>
      <c r="F10" s="23">
        <f t="shared" si="0"/>
        <v>2180917</v>
      </c>
      <c r="G10" s="23">
        <f t="shared" si="0"/>
        <v>6534000</v>
      </c>
      <c r="H10" s="23">
        <f t="shared" si="0"/>
        <v>14665201</v>
      </c>
      <c r="I10" s="23">
        <f t="shared" si="0"/>
        <v>4210800</v>
      </c>
      <c r="J10" s="23">
        <f t="shared" si="0"/>
        <v>10788693</v>
      </c>
      <c r="K10" s="11"/>
      <c r="L10" s="11"/>
      <c r="M10" s="11"/>
      <c r="N10" s="11"/>
      <c r="O10" s="11"/>
      <c r="P10" s="11"/>
    </row>
    <row r="11" spans="1:16" x14ac:dyDescent="0.25">
      <c r="B11" s="11"/>
      <c r="C11" s="10"/>
      <c r="D11" s="11"/>
      <c r="F11" s="11"/>
      <c r="G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4" t="s">
        <v>22</v>
      </c>
      <c r="B12" s="11"/>
      <c r="C12" s="10"/>
      <c r="D12" s="11"/>
      <c r="F12" s="11"/>
      <c r="G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26" t="s">
        <v>23</v>
      </c>
      <c r="B13" s="11">
        <v>-27704688</v>
      </c>
      <c r="C13" s="16">
        <v>-65280</v>
      </c>
      <c r="D13" s="11">
        <v>-2082137</v>
      </c>
      <c r="E13" s="10">
        <v>-4399948</v>
      </c>
      <c r="F13" s="11">
        <v>-234820</v>
      </c>
      <c r="G13" s="11">
        <v>-2376984</v>
      </c>
      <c r="H13" s="11">
        <v>-3985414</v>
      </c>
      <c r="I13" s="16">
        <v>-2916536</v>
      </c>
      <c r="J13" s="16">
        <v>-7900657</v>
      </c>
      <c r="K13" s="11"/>
      <c r="L13" s="11"/>
      <c r="M13" s="11"/>
      <c r="N13" s="11"/>
      <c r="O13" s="11"/>
      <c r="P13" s="11"/>
    </row>
    <row r="14" spans="1:16" x14ac:dyDescent="0.25">
      <c r="A14" s="26" t="s">
        <v>26</v>
      </c>
      <c r="B14" s="11"/>
      <c r="C14" s="10"/>
      <c r="D14" s="11"/>
      <c r="F14" s="11"/>
      <c r="G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7" t="s">
        <v>28</v>
      </c>
      <c r="B15" s="11"/>
      <c r="C15" s="10"/>
      <c r="D15" s="11"/>
      <c r="F15" s="11"/>
      <c r="G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7" t="s">
        <v>29</v>
      </c>
      <c r="B16" s="22"/>
      <c r="C16" s="10"/>
      <c r="D16" s="22"/>
      <c r="F16" s="22"/>
      <c r="G16" s="22"/>
      <c r="I16" s="11"/>
      <c r="J16" s="11"/>
      <c r="K16" s="11"/>
      <c r="L16" s="11"/>
      <c r="M16" s="11"/>
      <c r="N16" s="11"/>
      <c r="O16" s="11"/>
      <c r="P16" s="11"/>
    </row>
    <row r="17" spans="1:26" x14ac:dyDescent="0.25">
      <c r="A17" s="1"/>
      <c r="B17" s="15">
        <f t="shared" ref="B17:J17" si="1">SUM(B13:B16)</f>
        <v>-27704688</v>
      </c>
      <c r="C17" s="23">
        <f t="shared" si="1"/>
        <v>-65280</v>
      </c>
      <c r="D17" s="15">
        <f t="shared" si="1"/>
        <v>-2082137</v>
      </c>
      <c r="E17" s="15">
        <f t="shared" si="1"/>
        <v>-4399948</v>
      </c>
      <c r="F17" s="15">
        <f t="shared" si="1"/>
        <v>-234820</v>
      </c>
      <c r="G17" s="15">
        <f t="shared" si="1"/>
        <v>-2376984</v>
      </c>
      <c r="H17" s="15">
        <f t="shared" si="1"/>
        <v>-3985414</v>
      </c>
      <c r="I17" s="15">
        <f t="shared" si="1"/>
        <v>-2916536</v>
      </c>
      <c r="J17" s="15">
        <f t="shared" si="1"/>
        <v>-7900657</v>
      </c>
      <c r="K17" s="11"/>
      <c r="L17" s="11"/>
      <c r="M17" s="11"/>
      <c r="N17" s="11"/>
      <c r="O17" s="11"/>
      <c r="P17" s="11"/>
    </row>
    <row r="18" spans="1:26" x14ac:dyDescent="0.25">
      <c r="B18" s="11"/>
      <c r="C18" s="10"/>
      <c r="D18" s="11"/>
      <c r="F18" s="11"/>
      <c r="G18" s="11"/>
      <c r="I18" s="11"/>
      <c r="J18" s="11"/>
      <c r="K18" s="11"/>
      <c r="L18" s="11"/>
      <c r="M18" s="11"/>
      <c r="N18" s="11"/>
      <c r="O18" s="11"/>
      <c r="P18" s="11"/>
    </row>
    <row r="19" spans="1:26" x14ac:dyDescent="0.25">
      <c r="A19" s="14" t="s">
        <v>32</v>
      </c>
      <c r="B19" s="11"/>
      <c r="C19" s="10"/>
      <c r="D19" s="11"/>
      <c r="F19" s="11"/>
      <c r="G19" s="11"/>
      <c r="I19" s="11"/>
      <c r="J19" s="11"/>
      <c r="K19" s="11"/>
      <c r="L19" s="11"/>
      <c r="M19" s="11"/>
      <c r="N19" s="11"/>
      <c r="O19" s="11"/>
      <c r="P19" s="11"/>
    </row>
    <row r="20" spans="1:26" x14ac:dyDescent="0.25">
      <c r="A20" s="17" t="s">
        <v>34</v>
      </c>
      <c r="B20" s="11">
        <v>-6831351</v>
      </c>
      <c r="C20" s="16">
        <v>-122313</v>
      </c>
      <c r="D20" s="11">
        <v>-151505</v>
      </c>
      <c r="E20" s="10">
        <v>-157153</v>
      </c>
      <c r="F20" s="11">
        <v>-2250</v>
      </c>
      <c r="G20" s="11">
        <v>-2250</v>
      </c>
      <c r="H20" s="11">
        <v>-9274988</v>
      </c>
      <c r="I20" s="16">
        <v>-90151</v>
      </c>
      <c r="J20" s="16">
        <v>-109839</v>
      </c>
      <c r="K20" s="11"/>
      <c r="L20" s="11"/>
      <c r="M20" s="11"/>
      <c r="N20" s="11"/>
      <c r="O20" s="11"/>
      <c r="P20" s="11"/>
    </row>
    <row r="21" spans="1:26" ht="15.75" customHeight="1" x14ac:dyDescent="0.25">
      <c r="A21" s="17" t="s">
        <v>36</v>
      </c>
      <c r="B21" s="11">
        <v>-928411</v>
      </c>
      <c r="C21" s="16">
        <v>6533</v>
      </c>
      <c r="D21" s="11">
        <v>-5466</v>
      </c>
      <c r="E21" s="27">
        <v>-42392</v>
      </c>
      <c r="F21" s="11"/>
      <c r="G21" s="11">
        <v>-19587798</v>
      </c>
      <c r="H21" s="11">
        <v>-3996875</v>
      </c>
      <c r="I21" s="11"/>
      <c r="J21" s="11"/>
      <c r="K21" s="11"/>
      <c r="L21" s="11"/>
      <c r="M21" s="11"/>
      <c r="N21" s="11"/>
      <c r="O21" s="11"/>
      <c r="P21" s="11"/>
    </row>
    <row r="22" spans="1:26" ht="15.75" customHeight="1" x14ac:dyDescent="0.25">
      <c r="A22" s="17" t="s">
        <v>37</v>
      </c>
      <c r="B22" s="11"/>
      <c r="C22" s="10"/>
      <c r="D22" s="11"/>
      <c r="F22" s="11">
        <v>-5936324</v>
      </c>
      <c r="G22" s="11">
        <v>-1725524</v>
      </c>
      <c r="H22" s="17">
        <v>-784943</v>
      </c>
      <c r="I22" s="16">
        <v>-5721373</v>
      </c>
      <c r="J22" s="11"/>
      <c r="K22" s="11"/>
      <c r="L22" s="11"/>
      <c r="M22" s="11"/>
      <c r="N22" s="11"/>
      <c r="O22" s="11"/>
      <c r="P22" s="11"/>
    </row>
    <row r="23" spans="1:26" ht="15.75" customHeight="1" x14ac:dyDescent="0.25">
      <c r="A23" s="17" t="s">
        <v>39</v>
      </c>
      <c r="B23" s="11"/>
      <c r="C23" s="10"/>
      <c r="D23" s="11"/>
      <c r="F23" s="11"/>
      <c r="G23" s="11"/>
      <c r="I23" s="11"/>
      <c r="J23" s="11"/>
      <c r="K23" s="11"/>
      <c r="L23" s="11"/>
      <c r="M23" s="11"/>
      <c r="N23" s="11"/>
      <c r="O23" s="11"/>
      <c r="P23" s="11"/>
    </row>
    <row r="24" spans="1:26" ht="15.75" customHeight="1" x14ac:dyDescent="0.25">
      <c r="A24" s="1"/>
      <c r="B24" s="15">
        <f t="shared" ref="B24:J24" si="2">SUM(B20:B23)</f>
        <v>-7759762</v>
      </c>
      <c r="C24" s="15">
        <f t="shared" si="2"/>
        <v>-115780</v>
      </c>
      <c r="D24" s="15">
        <f t="shared" si="2"/>
        <v>-156971</v>
      </c>
      <c r="E24" s="15">
        <f t="shared" si="2"/>
        <v>-199545</v>
      </c>
      <c r="F24" s="15">
        <f t="shared" si="2"/>
        <v>-5938574</v>
      </c>
      <c r="G24" s="15">
        <f t="shared" si="2"/>
        <v>-21315572</v>
      </c>
      <c r="H24" s="15">
        <f t="shared" si="2"/>
        <v>-14056806</v>
      </c>
      <c r="I24" s="15">
        <f t="shared" si="2"/>
        <v>-5811524</v>
      </c>
      <c r="J24" s="15">
        <f t="shared" si="2"/>
        <v>-109839</v>
      </c>
      <c r="K24" s="11"/>
      <c r="L24" s="11"/>
      <c r="M24" s="11"/>
      <c r="N24" s="11"/>
      <c r="O24" s="11"/>
      <c r="P24" s="1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B25" s="11"/>
      <c r="C25" s="10"/>
      <c r="D25" s="11"/>
      <c r="E25" s="10"/>
      <c r="F25" s="11"/>
      <c r="G25" s="11"/>
      <c r="I25" s="11"/>
      <c r="J25" s="11"/>
      <c r="K25" s="11"/>
      <c r="L25" s="11"/>
      <c r="M25" s="11"/>
      <c r="N25" s="11"/>
      <c r="O25" s="11"/>
      <c r="P25" s="11"/>
    </row>
    <row r="26" spans="1:26" ht="15.75" customHeight="1" x14ac:dyDescent="0.25">
      <c r="A26" s="1" t="s">
        <v>54</v>
      </c>
      <c r="B26" s="15">
        <f t="shared" ref="B26:J26" si="3">B10+B17+B24</f>
        <v>1537597</v>
      </c>
      <c r="C26" s="15">
        <f t="shared" si="3"/>
        <v>4881201</v>
      </c>
      <c r="D26" s="15">
        <f t="shared" si="3"/>
        <v>5004732</v>
      </c>
      <c r="E26" s="15">
        <f t="shared" si="3"/>
        <v>4472694</v>
      </c>
      <c r="F26" s="15">
        <f t="shared" si="3"/>
        <v>-3992477</v>
      </c>
      <c r="G26" s="15">
        <f t="shared" si="3"/>
        <v>-17158556</v>
      </c>
      <c r="H26" s="15">
        <f t="shared" si="3"/>
        <v>-3377019</v>
      </c>
      <c r="I26" s="15">
        <f t="shared" si="3"/>
        <v>-4517260</v>
      </c>
      <c r="J26" s="15">
        <f t="shared" si="3"/>
        <v>2778197</v>
      </c>
      <c r="K26" s="11"/>
      <c r="L26" s="11"/>
      <c r="M26" s="11"/>
      <c r="N26" s="11"/>
      <c r="O26" s="11"/>
      <c r="P26" s="11"/>
    </row>
    <row r="27" spans="1:26" ht="15.75" customHeight="1" x14ac:dyDescent="0.25">
      <c r="A27" s="29" t="s">
        <v>58</v>
      </c>
      <c r="B27" s="11">
        <v>10313924</v>
      </c>
      <c r="C27" s="16">
        <v>10193732</v>
      </c>
      <c r="D27" s="11">
        <v>10193732</v>
      </c>
      <c r="E27" s="10">
        <v>10193732</v>
      </c>
      <c r="F27" s="11">
        <v>34349782</v>
      </c>
      <c r="G27" s="11">
        <v>34349782</v>
      </c>
      <c r="H27" s="11">
        <v>34349782</v>
      </c>
      <c r="I27" s="16">
        <v>33356832</v>
      </c>
      <c r="J27" s="16">
        <v>33356832</v>
      </c>
      <c r="K27" s="11"/>
      <c r="L27" s="11"/>
      <c r="M27" s="11"/>
      <c r="N27" s="11"/>
      <c r="O27" s="11"/>
      <c r="P27" s="11"/>
    </row>
    <row r="28" spans="1:26" ht="15.75" customHeight="1" x14ac:dyDescent="0.25">
      <c r="A28" s="14" t="s">
        <v>60</v>
      </c>
      <c r="B28" s="15">
        <f>B26+B27</f>
        <v>11851521</v>
      </c>
      <c r="C28" s="15">
        <f>C26+C27+1</f>
        <v>15074934</v>
      </c>
      <c r="D28" s="15">
        <f t="shared" ref="D28:H28" si="4">D26+D27</f>
        <v>15198464</v>
      </c>
      <c r="E28" s="15">
        <f t="shared" si="4"/>
        <v>14666426</v>
      </c>
      <c r="F28" s="15">
        <f t="shared" si="4"/>
        <v>30357305</v>
      </c>
      <c r="G28" s="15">
        <f t="shared" si="4"/>
        <v>17191226</v>
      </c>
      <c r="H28" s="15">
        <f t="shared" si="4"/>
        <v>30972763</v>
      </c>
      <c r="I28" s="15">
        <f>I26+I27+1</f>
        <v>28839573</v>
      </c>
      <c r="J28" s="15">
        <f>J26+J27</f>
        <v>36135029</v>
      </c>
      <c r="K28" s="11"/>
      <c r="L28" s="11"/>
      <c r="M28" s="11"/>
      <c r="N28" s="11"/>
      <c r="O28" s="11"/>
      <c r="P28" s="11"/>
    </row>
    <row r="29" spans="1:26" ht="15.75" customHeight="1" x14ac:dyDescent="0.25">
      <c r="B29" s="15"/>
      <c r="C29" s="10"/>
      <c r="D29" s="15"/>
      <c r="E29" s="24"/>
      <c r="F29" s="15"/>
      <c r="G29" s="15"/>
      <c r="I29" s="11"/>
      <c r="J29" s="11"/>
      <c r="K29" s="11"/>
      <c r="L29" s="11"/>
      <c r="M29" s="11"/>
      <c r="N29" s="11"/>
      <c r="O29" s="11"/>
      <c r="P29" s="11"/>
    </row>
    <row r="30" spans="1:26" ht="15.75" customHeight="1" x14ac:dyDescent="0.25">
      <c r="A30" s="14" t="s">
        <v>63</v>
      </c>
      <c r="B30" s="37">
        <f>B10/('1'!B33/10)</f>
        <v>2.8031853787878789</v>
      </c>
      <c r="C30" s="37">
        <f>C10/('1'!C33/10)</f>
        <v>0.3835046212121212</v>
      </c>
      <c r="D30" s="37">
        <f>D10/('1'!E33/10)</f>
        <v>0.4988870523415978</v>
      </c>
      <c r="E30" s="37">
        <f>E10/('1'!E33/10)</f>
        <v>0.62480626721763088</v>
      </c>
      <c r="F30" s="37">
        <f>F10/('1'!F33/10)</f>
        <v>0.15020089531680442</v>
      </c>
      <c r="G30" s="37">
        <f>G10/('1'!G33/10)</f>
        <v>0.495</v>
      </c>
      <c r="H30" s="37">
        <f>H10/('1'!H33/10)</f>
        <v>1.0100000688705235</v>
      </c>
      <c r="I30" s="37">
        <f>I10/('1'!I33/10)</f>
        <v>0.28999999999999998</v>
      </c>
      <c r="J30" s="37">
        <f>J10/('1'!J33/10)</f>
        <v>0.74302293388429752</v>
      </c>
      <c r="K30" s="11"/>
      <c r="L30" s="11"/>
      <c r="M30" s="11"/>
      <c r="N30" s="11"/>
      <c r="O30" s="11"/>
      <c r="P30" s="11"/>
    </row>
    <row r="31" spans="1:26" ht="15.75" customHeight="1" x14ac:dyDescent="0.25">
      <c r="A31" s="14" t="s">
        <v>67</v>
      </c>
      <c r="B31" s="11">
        <f>'1'!B33/10</f>
        <v>13200000</v>
      </c>
      <c r="C31" s="11">
        <f>'1'!C33/10</f>
        <v>13200000</v>
      </c>
      <c r="D31" s="11">
        <f>'1'!E33/10</f>
        <v>14520000</v>
      </c>
      <c r="E31" s="11">
        <f>'1'!E33/10</f>
        <v>14520000</v>
      </c>
      <c r="F31" s="11">
        <f>'1'!F33/10</f>
        <v>14520000</v>
      </c>
      <c r="G31" s="11">
        <f>'1'!G33/10</f>
        <v>13200000</v>
      </c>
      <c r="H31" s="11">
        <f>'1'!H33/10</f>
        <v>14520000</v>
      </c>
      <c r="I31" s="11">
        <f>'1'!I33/10</f>
        <v>14520000</v>
      </c>
      <c r="J31" s="11">
        <f>'1'!J33/10</f>
        <v>14520000</v>
      </c>
      <c r="K31" s="11"/>
      <c r="L31" s="11"/>
      <c r="M31" s="11"/>
      <c r="N31" s="11"/>
      <c r="O31" s="11"/>
      <c r="P31" s="11"/>
    </row>
    <row r="32" spans="1:26" ht="15.75" customHeight="1" x14ac:dyDescent="0.25">
      <c r="C32" s="11"/>
      <c r="I32" s="11"/>
      <c r="J32" s="11"/>
      <c r="K32" s="11"/>
      <c r="L32" s="11"/>
      <c r="M32" s="11"/>
      <c r="N32" s="11"/>
      <c r="O32" s="11"/>
      <c r="P32" s="11"/>
    </row>
    <row r="33" spans="3:16" ht="15.75" customHeight="1" x14ac:dyDescent="0.25">
      <c r="C33" s="11"/>
      <c r="I33" s="11"/>
      <c r="J33" s="11"/>
      <c r="K33" s="11"/>
      <c r="L33" s="11"/>
      <c r="M33" s="11"/>
      <c r="N33" s="11"/>
      <c r="O33" s="11"/>
      <c r="P33" s="11"/>
    </row>
    <row r="34" spans="3:16" ht="15.75" customHeight="1" x14ac:dyDescent="0.25">
      <c r="C34" s="11"/>
      <c r="I34" s="11"/>
      <c r="J34" s="11"/>
      <c r="K34" s="11"/>
      <c r="L34" s="11"/>
      <c r="M34" s="11"/>
      <c r="N34" s="11"/>
      <c r="O34" s="11"/>
      <c r="P34" s="11"/>
    </row>
    <row r="35" spans="3:16" ht="15.75" customHeight="1" x14ac:dyDescent="0.25">
      <c r="C35" s="11"/>
      <c r="I35" s="11"/>
      <c r="J35" s="11"/>
      <c r="K35" s="11"/>
      <c r="L35" s="11"/>
      <c r="M35" s="11"/>
      <c r="N35" s="11"/>
      <c r="O35" s="11"/>
      <c r="P35" s="11"/>
    </row>
    <row r="36" spans="3:16" ht="15.75" customHeight="1" x14ac:dyDescent="0.25">
      <c r="C36" s="11"/>
      <c r="I36" s="11"/>
      <c r="J36" s="11"/>
      <c r="K36" s="11"/>
      <c r="L36" s="11"/>
      <c r="M36" s="11"/>
      <c r="N36" s="11"/>
      <c r="O36" s="11"/>
      <c r="P36" s="11"/>
    </row>
    <row r="37" spans="3:16" ht="15.75" customHeight="1" x14ac:dyDescent="0.25">
      <c r="C37" s="11"/>
      <c r="I37" s="11"/>
      <c r="J37" s="11"/>
      <c r="K37" s="11"/>
      <c r="L37" s="11"/>
      <c r="M37" s="11"/>
      <c r="N37" s="11"/>
      <c r="O37" s="11"/>
      <c r="P37" s="11"/>
    </row>
    <row r="38" spans="3:16" ht="15.75" customHeight="1" x14ac:dyDescent="0.25">
      <c r="C38" s="11"/>
      <c r="I38" s="11"/>
      <c r="J38" s="11"/>
      <c r="K38" s="11"/>
      <c r="L38" s="11"/>
      <c r="M38" s="11"/>
      <c r="N38" s="11"/>
      <c r="O38" s="11"/>
      <c r="P38" s="11"/>
    </row>
    <row r="39" spans="3:16" ht="15.75" customHeight="1" x14ac:dyDescent="0.25">
      <c r="C39" s="11"/>
      <c r="I39" s="11"/>
      <c r="J39" s="11"/>
      <c r="K39" s="11"/>
      <c r="L39" s="11"/>
      <c r="M39" s="11"/>
      <c r="N39" s="11"/>
      <c r="O39" s="11"/>
      <c r="P39" s="11"/>
    </row>
    <row r="40" spans="3:16" ht="15.75" customHeight="1" x14ac:dyDescent="0.25">
      <c r="C40" s="11"/>
      <c r="I40" s="11"/>
      <c r="J40" s="11"/>
      <c r="K40" s="11"/>
      <c r="L40" s="11"/>
      <c r="M40" s="11"/>
      <c r="N40" s="11"/>
      <c r="O40" s="11"/>
      <c r="P40" s="11"/>
    </row>
    <row r="41" spans="3:16" ht="15.75" customHeight="1" x14ac:dyDescent="0.25">
      <c r="C41" s="11"/>
      <c r="I41" s="11"/>
      <c r="J41" s="11"/>
      <c r="K41" s="11"/>
      <c r="L41" s="11"/>
      <c r="M41" s="11"/>
      <c r="N41" s="11"/>
      <c r="O41" s="11"/>
      <c r="P41" s="11"/>
    </row>
    <row r="42" spans="3:16" ht="15.75" customHeight="1" x14ac:dyDescent="0.25">
      <c r="C42" s="11"/>
      <c r="I42" s="11"/>
      <c r="J42" s="11"/>
      <c r="K42" s="11"/>
      <c r="L42" s="11"/>
      <c r="M42" s="11"/>
      <c r="N42" s="11"/>
      <c r="O42" s="11"/>
      <c r="P42" s="11"/>
    </row>
    <row r="43" spans="3:16" ht="15.75" customHeight="1" x14ac:dyDescent="0.25">
      <c r="C43" s="11"/>
      <c r="I43" s="11"/>
      <c r="J43" s="11"/>
      <c r="K43" s="11"/>
      <c r="L43" s="11"/>
      <c r="M43" s="11"/>
      <c r="N43" s="11"/>
      <c r="O43" s="11"/>
      <c r="P43" s="11"/>
    </row>
    <row r="44" spans="3:16" ht="15.75" customHeight="1" x14ac:dyDescent="0.25">
      <c r="C44" s="11"/>
      <c r="I44" s="11"/>
      <c r="J44" s="11"/>
      <c r="K44" s="11"/>
      <c r="L44" s="11"/>
      <c r="M44" s="11"/>
      <c r="N44" s="11"/>
      <c r="O44" s="11"/>
      <c r="P44" s="11"/>
    </row>
    <row r="45" spans="3:16" ht="15.75" customHeight="1" x14ac:dyDescent="0.25">
      <c r="C45" s="11"/>
      <c r="I45" s="11"/>
      <c r="J45" s="11"/>
      <c r="K45" s="11"/>
      <c r="L45" s="11"/>
      <c r="M45" s="11"/>
      <c r="N45" s="11"/>
      <c r="O45" s="11"/>
      <c r="P45" s="11"/>
    </row>
    <row r="46" spans="3:16" ht="15.75" customHeight="1" x14ac:dyDescent="0.25">
      <c r="I46" s="11"/>
      <c r="J46" s="11"/>
      <c r="K46" s="11"/>
      <c r="L46" s="11"/>
      <c r="M46" s="11"/>
      <c r="N46" s="11"/>
      <c r="O46" s="11"/>
      <c r="P46" s="11"/>
    </row>
    <row r="47" spans="3:16" ht="15.75" customHeight="1" x14ac:dyDescent="0.25">
      <c r="I47" s="11"/>
      <c r="J47" s="11"/>
      <c r="K47" s="11"/>
      <c r="L47" s="11"/>
      <c r="M47" s="11"/>
      <c r="N47" s="11"/>
      <c r="O47" s="11"/>
      <c r="P47" s="11"/>
    </row>
    <row r="48" spans="3:16" ht="15.75" customHeight="1" x14ac:dyDescent="0.25">
      <c r="I48" s="11"/>
      <c r="J48" s="11"/>
      <c r="K48" s="11"/>
      <c r="L48" s="11"/>
      <c r="M48" s="11"/>
      <c r="N48" s="11"/>
      <c r="O48" s="11"/>
      <c r="P48" s="11"/>
    </row>
    <row r="49" spans="9:16" ht="15.75" customHeight="1" x14ac:dyDescent="0.25">
      <c r="I49" s="11"/>
      <c r="J49" s="11"/>
      <c r="K49" s="11"/>
      <c r="L49" s="11"/>
      <c r="M49" s="11"/>
      <c r="N49" s="11"/>
      <c r="O49" s="11"/>
      <c r="P49" s="11"/>
    </row>
    <row r="50" spans="9:16" ht="15.75" customHeight="1" x14ac:dyDescent="0.25">
      <c r="I50" s="11"/>
      <c r="J50" s="11"/>
      <c r="K50" s="11"/>
      <c r="L50" s="11"/>
      <c r="M50" s="11"/>
      <c r="N50" s="11"/>
      <c r="O50" s="11"/>
      <c r="P50" s="11"/>
    </row>
    <row r="51" spans="9:16" ht="15.75" customHeight="1" x14ac:dyDescent="0.25">
      <c r="I51" s="11"/>
      <c r="J51" s="11"/>
      <c r="K51" s="11"/>
      <c r="L51" s="11"/>
      <c r="M51" s="11"/>
      <c r="N51" s="11"/>
      <c r="O51" s="11"/>
      <c r="P51" s="11"/>
    </row>
    <row r="52" spans="9:16" ht="15.75" customHeight="1" x14ac:dyDescent="0.25">
      <c r="I52" s="11"/>
      <c r="J52" s="11"/>
      <c r="K52" s="11"/>
      <c r="L52" s="11"/>
      <c r="M52" s="11"/>
      <c r="N52" s="11"/>
      <c r="O52" s="11"/>
      <c r="P52" s="11"/>
    </row>
    <row r="53" spans="9:16" ht="15.75" customHeight="1" x14ac:dyDescent="0.25">
      <c r="I53" s="11"/>
      <c r="J53" s="11"/>
      <c r="K53" s="11"/>
      <c r="L53" s="11"/>
      <c r="M53" s="11"/>
      <c r="N53" s="11"/>
      <c r="O53" s="11"/>
      <c r="P53" s="11"/>
    </row>
    <row r="54" spans="9:16" ht="15.75" customHeight="1" x14ac:dyDescent="0.25">
      <c r="I54" s="11"/>
      <c r="J54" s="11"/>
      <c r="K54" s="11"/>
      <c r="L54" s="11"/>
      <c r="M54" s="11"/>
      <c r="N54" s="11"/>
      <c r="O54" s="11"/>
      <c r="P54" s="11"/>
    </row>
    <row r="55" spans="9:16" ht="15.75" customHeight="1" x14ac:dyDescent="0.25">
      <c r="I55" s="11"/>
      <c r="J55" s="11"/>
      <c r="K55" s="11"/>
      <c r="L55" s="11"/>
      <c r="M55" s="11"/>
      <c r="N55" s="11"/>
      <c r="O55" s="11"/>
      <c r="P55" s="11"/>
    </row>
    <row r="56" spans="9:16" ht="15.75" customHeight="1" x14ac:dyDescent="0.25">
      <c r="I56" s="11"/>
      <c r="J56" s="11"/>
      <c r="K56" s="11"/>
      <c r="L56" s="11"/>
      <c r="M56" s="11"/>
      <c r="N56" s="11"/>
      <c r="O56" s="11"/>
      <c r="P56" s="11"/>
    </row>
    <row r="57" spans="9:16" ht="15.75" customHeight="1" x14ac:dyDescent="0.25">
      <c r="I57" s="11"/>
      <c r="J57" s="11"/>
      <c r="K57" s="11"/>
      <c r="L57" s="11"/>
      <c r="M57" s="11"/>
      <c r="N57" s="11"/>
      <c r="O57" s="11"/>
      <c r="P57" s="11"/>
    </row>
    <row r="58" spans="9:16" ht="15.75" customHeight="1" x14ac:dyDescent="0.25">
      <c r="I58" s="11"/>
      <c r="J58" s="11"/>
      <c r="K58" s="11"/>
      <c r="L58" s="11"/>
      <c r="M58" s="11"/>
      <c r="N58" s="11"/>
      <c r="O58" s="11"/>
      <c r="P58" s="11"/>
    </row>
    <row r="59" spans="9:16" ht="15.75" customHeight="1" x14ac:dyDescent="0.25">
      <c r="I59" s="11"/>
      <c r="J59" s="11"/>
      <c r="K59" s="11"/>
      <c r="L59" s="11"/>
      <c r="M59" s="11"/>
      <c r="N59" s="11"/>
      <c r="O59" s="11"/>
      <c r="P59" s="11"/>
    </row>
    <row r="60" spans="9:16" ht="15.75" customHeight="1" x14ac:dyDescent="0.25">
      <c r="I60" s="11"/>
      <c r="J60" s="11"/>
      <c r="K60" s="11"/>
      <c r="L60" s="11"/>
      <c r="M60" s="11"/>
      <c r="N60" s="11"/>
      <c r="O60" s="11"/>
      <c r="P60" s="11"/>
    </row>
    <row r="61" spans="9:16" ht="15.75" customHeight="1" x14ac:dyDescent="0.25">
      <c r="I61" s="11"/>
      <c r="J61" s="11"/>
      <c r="K61" s="11"/>
      <c r="L61" s="11"/>
      <c r="M61" s="11"/>
      <c r="N61" s="11"/>
      <c r="O61" s="11"/>
      <c r="P61" s="11"/>
    </row>
    <row r="62" spans="9:16" ht="15.75" customHeight="1" x14ac:dyDescent="0.2"/>
    <row r="63" spans="9:16" ht="15.75" customHeight="1" x14ac:dyDescent="0.2"/>
    <row r="64" spans="9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5" customWidth="1"/>
    <col min="2" max="2" width="13.125" customWidth="1"/>
    <col min="3" max="3" width="10.625" customWidth="1"/>
    <col min="4" max="4" width="12.75" customWidth="1"/>
    <col min="5" max="5" width="10.5" customWidth="1"/>
    <col min="6" max="6" width="9.875" customWidth="1"/>
    <col min="7" max="26" width="7.625" customWidth="1"/>
  </cols>
  <sheetData>
    <row r="1" spans="1:26" x14ac:dyDescent="0.25">
      <c r="A1" s="1" t="s">
        <v>0</v>
      </c>
    </row>
    <row r="2" spans="1:26" x14ac:dyDescent="0.25">
      <c r="A2" s="1" t="s">
        <v>73</v>
      </c>
    </row>
    <row r="3" spans="1:26" x14ac:dyDescent="0.25">
      <c r="A3" s="1" t="s">
        <v>2</v>
      </c>
    </row>
    <row r="4" spans="1:26" x14ac:dyDescent="0.25">
      <c r="B4" s="4" t="s">
        <v>5</v>
      </c>
      <c r="C4" s="4" t="s">
        <v>3</v>
      </c>
      <c r="D4" s="4" t="s">
        <v>4</v>
      </c>
      <c r="E4" s="4" t="s">
        <v>5</v>
      </c>
      <c r="F4" s="4" t="s">
        <v>6</v>
      </c>
    </row>
    <row r="5" spans="1:26" ht="14.25" x14ac:dyDescent="0.2">
      <c r="A5" s="38"/>
      <c r="B5" s="39" t="s">
        <v>7</v>
      </c>
      <c r="C5" s="39">
        <v>42825</v>
      </c>
      <c r="D5" s="39">
        <v>43373</v>
      </c>
      <c r="E5" s="39">
        <v>43465</v>
      </c>
      <c r="F5" s="39">
        <v>43190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17" t="s">
        <v>74</v>
      </c>
      <c r="B6" s="40">
        <f>'2'!D26/'1'!D17</f>
        <v>2.7950887564236353E-2</v>
      </c>
      <c r="C6" s="40">
        <f>'2'!B26/'1'!B17</f>
        <v>3.9907803877766435E-2</v>
      </c>
      <c r="D6" s="40">
        <f>'2'!F26/'1'!F17</f>
        <v>1.3329419442522581E-2</v>
      </c>
      <c r="E6" s="40">
        <f>'2'!G26/'1'!G17</f>
        <v>1.7511787369687275E-2</v>
      </c>
      <c r="F6" s="40">
        <f>'2'!E26/'1'!E17</f>
        <v>4.0087263886923102E-2</v>
      </c>
    </row>
    <row r="7" spans="1:26" x14ac:dyDescent="0.25">
      <c r="A7" s="17" t="s">
        <v>75</v>
      </c>
      <c r="B7" s="40">
        <f>'2'!D26/'1'!D32</f>
        <v>7.3738037734758524E-2</v>
      </c>
      <c r="C7" s="40">
        <f>'2'!B26/'1'!B32</f>
        <v>9.9096442712891863E-2</v>
      </c>
      <c r="D7" s="40">
        <f>'2'!F26/'1'!F32</f>
        <v>3.0561968398187547E-2</v>
      </c>
      <c r="E7" s="40">
        <f>'2'!G26/'1'!G32</f>
        <v>4.6198348260013372E-2</v>
      </c>
      <c r="F7" s="40">
        <f>'2'!E26/'1'!E32</f>
        <v>0.10603104670241151</v>
      </c>
    </row>
    <row r="8" spans="1:26" x14ac:dyDescent="0.25">
      <c r="A8" s="17" t="s">
        <v>76</v>
      </c>
      <c r="B8" s="41">
        <v>0</v>
      </c>
      <c r="C8" s="41">
        <v>0</v>
      </c>
      <c r="D8" s="41">
        <v>0</v>
      </c>
      <c r="E8" s="41">
        <v>0</v>
      </c>
      <c r="F8" s="41">
        <v>1</v>
      </c>
    </row>
    <row r="9" spans="1:26" x14ac:dyDescent="0.25">
      <c r="A9" s="17" t="s">
        <v>77</v>
      </c>
      <c r="B9" s="42">
        <f>'1'!D9/'1'!D24</f>
        <v>0.97554508925384464</v>
      </c>
      <c r="C9" s="42">
        <f>'1'!B9/'1'!B24</f>
        <v>0.87624688459963218</v>
      </c>
      <c r="D9" s="42">
        <f>'1'!F9/'1'!F24</f>
        <v>1.3714399323826023</v>
      </c>
      <c r="E9" s="42">
        <f>'1'!G9/'1'!G24</f>
        <v>0.97554508925384464</v>
      </c>
      <c r="F9" s="42">
        <f>'1'!E9/'1'!E24</f>
        <v>1.0157203162098625</v>
      </c>
    </row>
    <row r="10" spans="1:26" x14ac:dyDescent="0.25">
      <c r="A10" s="17" t="s">
        <v>78</v>
      </c>
      <c r="B10" s="40">
        <f>'2'!D26/'2'!D5</f>
        <v>5.7208537907643998E-2</v>
      </c>
      <c r="C10" s="40">
        <f>'2'!B26/'2'!B5</f>
        <v>6.0704947804945966E-2</v>
      </c>
      <c r="D10" s="40">
        <f>'2'!F26/'2'!F5</f>
        <v>4.0239523198786549E-2</v>
      </c>
      <c r="E10" s="40">
        <f>'2'!G26/'2'!G5</f>
        <v>2.8635976594867003E-2</v>
      </c>
      <c r="F10" s="40">
        <f>'2'!E26/'2'!E5</f>
        <v>5.3672522296238458E-2</v>
      </c>
    </row>
    <row r="11" spans="1:26" x14ac:dyDescent="0.25">
      <c r="A11" s="17" t="s">
        <v>79</v>
      </c>
      <c r="B11" s="40">
        <f>'2'!D13/'2'!D5</f>
        <v>7.9966932670457028E-2</v>
      </c>
      <c r="C11" s="40">
        <f>'2'!B13/'2'!B5</f>
        <v>8.4713794726972769E-2</v>
      </c>
      <c r="D11" s="40">
        <f>'2'!F13/'2'!F5</f>
        <v>5.8198624482151712E-2</v>
      </c>
      <c r="E11" s="40">
        <f>'2'!G13/'2'!G5</f>
        <v>4.2953713796907822E-2</v>
      </c>
      <c r="F11" s="40">
        <f>'2'!E13/'2'!E5</f>
        <v>7.5526243105296098E-2</v>
      </c>
    </row>
    <row r="12" spans="1:26" x14ac:dyDescent="0.25">
      <c r="A12" s="17" t="s">
        <v>80</v>
      </c>
      <c r="B12" s="40">
        <f>'2'!D26/('1'!D32)</f>
        <v>7.3738037734758524E-2</v>
      </c>
      <c r="C12" s="40">
        <f>'2'!B26/('1'!B32)</f>
        <v>9.9096442712891863E-2</v>
      </c>
      <c r="D12" s="40">
        <f>'2'!F26/('1'!F32)</f>
        <v>3.0561968398187547E-2</v>
      </c>
      <c r="E12" s="40">
        <f>'2'!G26/('1'!G32)</f>
        <v>4.6198348260013372E-2</v>
      </c>
      <c r="F12" s="40">
        <f>'2'!E26/('1'!E32)</f>
        <v>0.10603104670241151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2020-04-11T14:46:06Z</dcterms:modified>
</cp:coreProperties>
</file>