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3" l="1"/>
  <c r="G37" i="3"/>
  <c r="G35" i="3"/>
  <c r="G32" i="3"/>
  <c r="G30" i="3"/>
  <c r="G13" i="3"/>
  <c r="G19" i="2"/>
  <c r="G22" i="2" s="1"/>
  <c r="G26" i="2" s="1"/>
  <c r="G23" i="2"/>
  <c r="G30" i="2"/>
  <c r="G11" i="2"/>
  <c r="G9" i="2"/>
  <c r="G47" i="1"/>
  <c r="G28" i="1"/>
  <c r="G50" i="1"/>
  <c r="G49" i="1"/>
  <c r="G46" i="1"/>
  <c r="G39" i="1"/>
  <c r="G38" i="1"/>
  <c r="G21" i="1"/>
  <c r="G20" i="1"/>
  <c r="G11" i="1"/>
  <c r="G29" i="2" l="1"/>
  <c r="G15" i="2"/>
  <c r="B50" i="1" l="1"/>
  <c r="C50" i="1"/>
  <c r="D50" i="1"/>
  <c r="E50" i="1"/>
  <c r="F50" i="1"/>
  <c r="C30" i="2"/>
  <c r="D30" i="2"/>
  <c r="E30" i="2"/>
  <c r="F30" i="2"/>
  <c r="B30" i="2"/>
  <c r="B38" i="3"/>
  <c r="C38" i="3"/>
  <c r="D38" i="3"/>
  <c r="E38" i="3"/>
  <c r="F38" i="3"/>
  <c r="F30" i="3" l="1"/>
  <c r="F13" i="3"/>
  <c r="F37" i="3" s="1"/>
  <c r="F23" i="2"/>
  <c r="F9" i="2"/>
  <c r="F11" i="2"/>
  <c r="F38" i="1"/>
  <c r="F28" i="1"/>
  <c r="F46" i="1"/>
  <c r="F20" i="1"/>
  <c r="F9" i="4" s="1"/>
  <c r="F11" i="1"/>
  <c r="F49" i="1" l="1"/>
  <c r="F8" i="4"/>
  <c r="F21" i="1"/>
  <c r="F15" i="2"/>
  <c r="F39" i="1"/>
  <c r="F47" i="1" s="1"/>
  <c r="D11" i="1"/>
  <c r="D20" i="1"/>
  <c r="D46" i="1"/>
  <c r="D28" i="1"/>
  <c r="D38" i="1"/>
  <c r="D49" i="1" l="1"/>
  <c r="D8" i="4"/>
  <c r="D9" i="4"/>
  <c r="F19" i="2"/>
  <c r="F22" i="2" s="1"/>
  <c r="F26" i="2" s="1"/>
  <c r="F11" i="4"/>
  <c r="D39" i="1"/>
  <c r="D47" i="1" s="1"/>
  <c r="D21" i="1"/>
  <c r="F29" i="2" l="1"/>
  <c r="F10" i="4"/>
  <c r="F7" i="4"/>
  <c r="F12" i="4"/>
  <c r="F6" i="4"/>
  <c r="D22" i="3"/>
  <c r="E22" i="3"/>
  <c r="C22" i="3"/>
  <c r="F22" i="3"/>
  <c r="F32" i="3" s="1"/>
  <c r="F35" i="3" s="1"/>
  <c r="G22" i="3"/>
  <c r="H22" i="3"/>
  <c r="C11" i="2"/>
  <c r="B11" i="2"/>
  <c r="D11" i="2"/>
  <c r="E11" i="2"/>
  <c r="B38" i="1"/>
  <c r="E28" i="1"/>
  <c r="C28" i="1"/>
  <c r="B22" i="3"/>
  <c r="B28" i="1"/>
  <c r="E11" i="1"/>
  <c r="C11" i="1"/>
  <c r="B11" i="1"/>
  <c r="B39" i="1" l="1"/>
  <c r="C20" i="1"/>
  <c r="C46" i="1"/>
  <c r="C8" i="4" s="1"/>
  <c r="C21" i="1" l="1"/>
  <c r="D9" i="2" l="1"/>
  <c r="D15" i="2" s="1"/>
  <c r="D11" i="4" s="1"/>
  <c r="E9" i="2"/>
  <c r="E15" i="2" s="1"/>
  <c r="E11" i="4" s="1"/>
  <c r="C9" i="2"/>
  <c r="C15" i="2" s="1"/>
  <c r="C11" i="4" s="1"/>
  <c r="C13" i="3" l="1"/>
  <c r="C37" i="3" s="1"/>
  <c r="E30" i="3"/>
  <c r="D30" i="3"/>
  <c r="C30" i="3"/>
  <c r="D13" i="3"/>
  <c r="D37" i="3" s="1"/>
  <c r="E13" i="3"/>
  <c r="E37" i="3" s="1"/>
  <c r="B13" i="3"/>
  <c r="B37" i="3" s="1"/>
  <c r="D23" i="2"/>
  <c r="E23" i="2"/>
  <c r="C23" i="2"/>
  <c r="B23" i="2"/>
  <c r="E38" i="1"/>
  <c r="C38" i="1"/>
  <c r="C9" i="4" s="1"/>
  <c r="E46" i="1"/>
  <c r="E8" i="4" s="1"/>
  <c r="C49" i="1"/>
  <c r="E20" i="1"/>
  <c r="E9" i="4" s="1"/>
  <c r="B46" i="1"/>
  <c r="B8" i="4" s="1"/>
  <c r="B20" i="1"/>
  <c r="B9" i="4" s="1"/>
  <c r="B49" i="1" l="1"/>
  <c r="E49" i="1"/>
  <c r="B47" i="1"/>
  <c r="B21" i="1"/>
  <c r="C32" i="3"/>
  <c r="E32" i="3"/>
  <c r="D32" i="3"/>
  <c r="C39" i="1"/>
  <c r="C47" i="1" s="1"/>
  <c r="E21" i="1"/>
  <c r="E39" i="1"/>
  <c r="E47" i="1" s="1"/>
  <c r="E19" i="2" l="1"/>
  <c r="D19" i="2"/>
  <c r="D22" i="2" s="1"/>
  <c r="D26" i="2" s="1"/>
  <c r="D6" i="4" l="1"/>
  <c r="D7" i="4"/>
  <c r="D10" i="4"/>
  <c r="D12" i="4"/>
  <c r="E22" i="2"/>
  <c r="E26" i="2" s="1"/>
  <c r="D29" i="2"/>
  <c r="C19" i="2"/>
  <c r="B30" i="3"/>
  <c r="E6" i="4" l="1"/>
  <c r="E12" i="4"/>
  <c r="E10" i="4"/>
  <c r="E7" i="4"/>
  <c r="E29" i="2"/>
  <c r="B32" i="3"/>
  <c r="B35" i="3" s="1"/>
  <c r="C22" i="2"/>
  <c r="C26" i="2" s="1"/>
  <c r="C35" i="3"/>
  <c r="E35" i="3"/>
  <c r="D35" i="3"/>
  <c r="C6" i="4" l="1"/>
  <c r="C10" i="4"/>
  <c r="C12" i="4"/>
  <c r="C7" i="4"/>
  <c r="C29" i="2"/>
  <c r="B9" i="2" l="1"/>
  <c r="B15" i="2" s="1"/>
  <c r="B11" i="4" s="1"/>
  <c r="B19" i="2" l="1"/>
  <c r="B22" i="2" s="1"/>
  <c r="B26" i="2" s="1"/>
  <c r="B12" i="4" l="1"/>
  <c r="B7" i="4"/>
  <c r="B6" i="4"/>
  <c r="B10" i="4"/>
  <c r="B29" i="2"/>
</calcChain>
</file>

<file path=xl/sharedStrings.xml><?xml version="1.0" encoding="utf-8"?>
<sst xmlns="http://schemas.openxmlformats.org/spreadsheetml/2006/main" count="119" uniqueCount="95">
  <si>
    <t>CURRENT ASSETS</t>
  </si>
  <si>
    <t>Cash and Cash Equivalents</t>
  </si>
  <si>
    <t>Share Capital</t>
  </si>
  <si>
    <t>Gross Profit</t>
  </si>
  <si>
    <t>Cost of goods sold</t>
  </si>
  <si>
    <t>Inventories</t>
  </si>
  <si>
    <t>Property, Plant &amp; Equipment</t>
  </si>
  <si>
    <t>Current Liabilities</t>
  </si>
  <si>
    <t>Reserve &amp; Surplus</t>
  </si>
  <si>
    <t>Other Income</t>
  </si>
  <si>
    <t>Contribution to Worker's Participation &amp; Welfare Funds</t>
  </si>
  <si>
    <t>Current Tax</t>
  </si>
  <si>
    <t>Financial Expenses</t>
  </si>
  <si>
    <t>Dividend Paid</t>
  </si>
  <si>
    <t>ASSETS</t>
  </si>
  <si>
    <t>Investment</t>
  </si>
  <si>
    <t>Advance, Deposits &amp; Prepayments</t>
  </si>
  <si>
    <t>Other Receivable</t>
  </si>
  <si>
    <t>Share Premium</t>
  </si>
  <si>
    <t>Fair Valuation Surplus</t>
  </si>
  <si>
    <t>Long term Loan</t>
  </si>
  <si>
    <t xml:space="preserve">Working Capital Loan (Secured) </t>
  </si>
  <si>
    <t>Long Term Loan- Current Maturity</t>
  </si>
  <si>
    <t>Short Term Loan</t>
  </si>
  <si>
    <t>Other Liabilities</t>
  </si>
  <si>
    <t>Deferred Tax Liabilities</t>
  </si>
  <si>
    <t>Short Term Investments</t>
  </si>
  <si>
    <t>Security Deposits</t>
  </si>
  <si>
    <t>Trade Recievables</t>
  </si>
  <si>
    <t>Administrative &amp; Selling Overhead</t>
  </si>
  <si>
    <t>Deferred Tax (expenses)/income</t>
  </si>
  <si>
    <t>Collection from turnover</t>
  </si>
  <si>
    <t>Other income</t>
  </si>
  <si>
    <t>Interest and other financial charges paid</t>
  </si>
  <si>
    <t>Income tax paid</t>
  </si>
  <si>
    <t>Payment for costs and expenses</t>
  </si>
  <si>
    <t>Property, plant and equipment acquired</t>
  </si>
  <si>
    <t>Investment in shares of CDBL</t>
  </si>
  <si>
    <t>Working capital loan received/(repaid)</t>
  </si>
  <si>
    <t>Long term loan received/(repaid)</t>
  </si>
  <si>
    <t>Short term loan received/(repaid)</t>
  </si>
  <si>
    <t>Sale immovable properties</t>
  </si>
  <si>
    <t>Short term investments</t>
  </si>
  <si>
    <t>Apex Food Limited</t>
  </si>
  <si>
    <t>Other Payables</t>
  </si>
  <si>
    <t>Current Tax Liability</t>
  </si>
  <si>
    <t>Investment in financial assets</t>
  </si>
  <si>
    <t>Ratio</t>
  </si>
  <si>
    <t>Debt to Equity</t>
  </si>
  <si>
    <t>Current Ratio</t>
  </si>
  <si>
    <t>Operating Margin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</si>
  <si>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</si>
  <si>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Trade Payables</t>
  </si>
  <si>
    <t>Quarter 2</t>
  </si>
  <si>
    <t>Quarter 3</t>
  </si>
  <si>
    <t>Quarter 1</t>
  </si>
  <si>
    <t>Fianncial Income</t>
  </si>
  <si>
    <t>Financial Income</t>
  </si>
  <si>
    <t>Interest Paid</t>
  </si>
  <si>
    <t>As at quarter end</t>
  </si>
  <si>
    <t>Return on Asset (ROA)</t>
  </si>
  <si>
    <t>Return on Equity (ROE)</t>
  </si>
  <si>
    <t>Net Margin</t>
  </si>
  <si>
    <t>Return on Invested Capital (ROIC)</t>
  </si>
  <si>
    <t>Consolidated 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</si>
  <si>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</si>
  <si>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</si>
  <si>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</si>
  <si>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</si>
  <si>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</si>
  <si>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Effects of exchange rate changes on cash and cash equivalents</t>
  </si>
  <si>
    <t>Cash and Cash Equivalents at End of Period</t>
  </si>
  <si>
    <t>Net Operating Cash Flow Per Share</t>
  </si>
  <si>
    <t>Shares to Calculate NOCFPS</t>
  </si>
  <si>
    <t>Consolidated Income Statement</t>
  </si>
  <si>
    <t>Net Revenues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</si>
  <si>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</si>
  <si>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</si>
  <si>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</si>
  <si>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</si>
  <si>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</si>
  <si>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</si>
  <si>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</si>
  <si>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</si>
  <si>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</si>
  <si>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Consolidated Balance Sheet</t>
  </si>
  <si>
    <t>NON 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</si>
  <si>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</si>
  <si>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</si>
  <si>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</si>
  <si>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</si>
  <si>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</si>
  <si>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</si>
  <si>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Quarter 4</t>
  </si>
  <si>
    <t>Quarter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</si>
</sst>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[$-409]d\-mmm\-yy;@"/>
    <numFmt numFmtId="165" formatCode="_(* #,##0.00_);_(* \(#,##0.00\);_(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0" fillId="0" borderId="0" xfId="0" applyNumberFormat="1" applyBorder="1"/>
    <xf numFmtId="15" fontId="2" fillId="0" borderId="0" xfId="0" applyNumberFormat="1" applyFont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1" fillId="0" borderId="0" xfId="0" applyNumberFormat="1" applyFont="1" applyAlignment="1">
      <alignment horizontal="right"/>
    </xf>
    <xf numFmtId="41" fontId="0" fillId="0" borderId="0" xfId="0" applyNumberFormat="1" applyFont="1" applyAlignment="1">
      <alignment horizontal="right"/>
    </xf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 applyAlignment="1">
      <alignment horizontal="right"/>
    </xf>
    <xf numFmtId="41" fontId="0" fillId="0" borderId="0" xfId="0" applyNumberFormat="1" applyBorder="1"/>
    <xf numFmtId="41" fontId="0" fillId="0" borderId="1" xfId="0" applyNumberFormat="1" applyBorder="1"/>
    <xf numFmtId="41" fontId="1" fillId="0" borderId="2" xfId="0" applyNumberFormat="1" applyFont="1" applyBorder="1"/>
    <xf numFmtId="41" fontId="0" fillId="0" borderId="2" xfId="0" applyNumberFormat="1" applyBorder="1"/>
    <xf numFmtId="41" fontId="0" fillId="0" borderId="5" xfId="0" applyNumberFormat="1" applyBorder="1"/>
    <xf numFmtId="41" fontId="1" fillId="0" borderId="4" xfId="0" applyNumberFormat="1" applyFont="1" applyBorder="1"/>
    <xf numFmtId="10" fontId="0" fillId="0" borderId="0" xfId="1" applyNumberFormat="1" applyFont="1"/>
    <xf numFmtId="3" fontId="0" fillId="0" borderId="0" xfId="0" applyNumberFormat="1" applyFont="1"/>
    <xf numFmtId="0" fontId="8" fillId="0" borderId="0" xfId="0" applyFont="1"/>
    <xf numFmtId="164" fontId="7" fillId="0" borderId="0" xfId="0" applyNumberFormat="1" applyFont="1" applyAlignment="1">
      <alignment horizontal="right"/>
    </xf>
    <xf numFmtId="1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1" fontId="1" fillId="0" borderId="3" xfId="0" applyNumberFormat="1" applyFont="1" applyBorder="1" applyAlignment="1">
      <alignment horizontal="right"/>
    </xf>
    <xf numFmtId="41" fontId="4" fillId="0" borderId="2" xfId="0" applyNumberFormat="1" applyFont="1" applyBorder="1" applyAlignment="1">
      <alignment horizontal="right"/>
    </xf>
    <xf numFmtId="41" fontId="1" fillId="0" borderId="2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2" fontId="1" fillId="0" borderId="6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5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0"/>
  <sheetViews>
    <sheetView zoomScaleNormal="100" workbookViewId="0">
      <pane xSplit="1" ySplit="5" topLeftCell="F45" activePane="bottomRight" state="frozen"/>
      <selection pane="topRight" activeCell="B1" sqref="B1"/>
      <selection pane="bottomLeft" activeCell="A6" sqref="A6"/>
      <selection pane="bottomRight" activeCell="F47" sqref="F47:G47"/>
    </sheetView>
  </sheetViews>
  <sheetFormatPr defaultRowHeight="15" x14ac:dyDescent="0.25"/>
  <cols>
    <col min="1" max="1" width="39.42578125" customWidth="1"/>
    <col min="2" max="7" width="14.28515625" bestFit="1" customWidth="1"/>
  </cols>
  <sheetData>
    <row r="1" spans="1:7" x14ac:dyDescent="0.25">
      <c r="A1" s="2" t="s">
        <v>43</v>
      </c>
    </row>
    <row r="2" spans="1:7" x14ac:dyDescent="0.25">
      <c r="A2" s="2" t="s">
        <v>85</v>
      </c>
    </row>
    <row r="3" spans="1:7" x14ac:dyDescent="0.25">
      <c r="A3" s="2" t="s">
        <v>59</v>
      </c>
    </row>
    <row r="4" spans="1:7" ht="15.75" x14ac:dyDescent="0.25">
      <c r="A4" s="2"/>
      <c r="B4" s="45" t="s">
        <v>53</v>
      </c>
      <c r="C4" s="45" t="s">
        <v>54</v>
      </c>
      <c r="D4" s="45" t="s">
        <v>55</v>
      </c>
      <c r="E4" s="45" t="s">
        <v>53</v>
      </c>
      <c r="F4" s="47" t="s">
        <v>54</v>
      </c>
      <c r="G4" s="48" t="s">
        <v>53</v>
      </c>
    </row>
    <row r="5" spans="1:7" ht="15.75" x14ac:dyDescent="0.25">
      <c r="A5" s="2"/>
      <c r="B5" s="32">
        <v>43100</v>
      </c>
      <c r="C5" s="32">
        <v>43190</v>
      </c>
      <c r="D5" s="32">
        <v>43373</v>
      </c>
      <c r="E5" s="32">
        <v>43465</v>
      </c>
      <c r="F5" s="46">
        <v>43555</v>
      </c>
      <c r="G5" s="49">
        <v>43830</v>
      </c>
    </row>
    <row r="6" spans="1:7" x14ac:dyDescent="0.25">
      <c r="A6" s="42" t="s">
        <v>14</v>
      </c>
    </row>
    <row r="7" spans="1:7" x14ac:dyDescent="0.25">
      <c r="A7" s="41" t="s">
        <v>86</v>
      </c>
    </row>
    <row r="8" spans="1:7" x14ac:dyDescent="0.25">
      <c r="A8" s="10" t="s">
        <v>6</v>
      </c>
      <c r="B8" s="18">
        <v>110773000</v>
      </c>
      <c r="C8" s="18">
        <v>107942000</v>
      </c>
      <c r="D8" s="18">
        <v>99575000</v>
      </c>
      <c r="E8" s="18">
        <v>96534000</v>
      </c>
      <c r="F8" s="18">
        <v>92885000</v>
      </c>
      <c r="G8" s="1">
        <v>90723000</v>
      </c>
    </row>
    <row r="9" spans="1:7" x14ac:dyDescent="0.25">
      <c r="A9" s="10" t="s">
        <v>15</v>
      </c>
      <c r="B9" s="18">
        <v>277253000</v>
      </c>
      <c r="C9" s="18">
        <v>277599000</v>
      </c>
      <c r="D9" s="18">
        <v>293068000</v>
      </c>
      <c r="E9" s="18">
        <v>313907000</v>
      </c>
      <c r="F9" s="18">
        <v>314213000</v>
      </c>
      <c r="G9" s="1">
        <v>225132000</v>
      </c>
    </row>
    <row r="10" spans="1:7" x14ac:dyDescent="0.25">
      <c r="A10" s="10" t="s">
        <v>27</v>
      </c>
      <c r="B10" s="18">
        <v>5119000</v>
      </c>
      <c r="C10" s="18">
        <v>5414000</v>
      </c>
      <c r="D10" s="18">
        <v>5409000</v>
      </c>
      <c r="E10" s="18">
        <v>5409000</v>
      </c>
      <c r="F10" s="18">
        <v>5409000</v>
      </c>
      <c r="G10" s="1">
        <v>5256000</v>
      </c>
    </row>
    <row r="11" spans="1:7" x14ac:dyDescent="0.25">
      <c r="A11" s="2"/>
      <c r="B11" s="25">
        <f>SUM(B8:B10)</f>
        <v>393145000</v>
      </c>
      <c r="C11" s="25">
        <f>SUM(C8:C10)</f>
        <v>390955000</v>
      </c>
      <c r="D11" s="25">
        <f t="shared" ref="D11:G11" si="0">SUM(D8:D10)</f>
        <v>398052000</v>
      </c>
      <c r="E11" s="25">
        <f t="shared" si="0"/>
        <v>415850000</v>
      </c>
      <c r="F11" s="25">
        <f t="shared" si="0"/>
        <v>412507000</v>
      </c>
      <c r="G11" s="25">
        <f t="shared" si="0"/>
        <v>321111000</v>
      </c>
    </row>
    <row r="12" spans="1:7" x14ac:dyDescent="0.25">
      <c r="A12" s="2"/>
      <c r="B12" s="22"/>
      <c r="C12" s="22"/>
      <c r="D12" s="22"/>
      <c r="E12" s="22"/>
      <c r="F12" s="22"/>
      <c r="G12" s="22"/>
    </row>
    <row r="13" spans="1:7" x14ac:dyDescent="0.25">
      <c r="A13" s="41" t="s">
        <v>0</v>
      </c>
      <c r="B13" s="20"/>
      <c r="C13" s="20"/>
      <c r="D13" s="20"/>
      <c r="E13" s="20"/>
      <c r="F13" s="20"/>
    </row>
    <row r="14" spans="1:7" x14ac:dyDescent="0.25">
      <c r="A14" s="5" t="s">
        <v>5</v>
      </c>
      <c r="B14" s="18">
        <v>926657000</v>
      </c>
      <c r="C14" s="18">
        <v>803213000</v>
      </c>
      <c r="D14" s="18">
        <v>894025000</v>
      </c>
      <c r="E14" s="18">
        <v>1040216000</v>
      </c>
      <c r="F14" s="18">
        <v>919028000</v>
      </c>
      <c r="G14" s="1">
        <v>911147000</v>
      </c>
    </row>
    <row r="15" spans="1:7" x14ac:dyDescent="0.25">
      <c r="A15" s="10" t="s">
        <v>28</v>
      </c>
      <c r="B15" s="18">
        <v>27082000</v>
      </c>
      <c r="C15" s="18">
        <v>13488000</v>
      </c>
      <c r="D15" s="18">
        <v>4215000</v>
      </c>
      <c r="E15" s="18">
        <v>81356000</v>
      </c>
      <c r="F15" s="18">
        <v>23935000</v>
      </c>
      <c r="G15" s="1">
        <v>53868000</v>
      </c>
    </row>
    <row r="16" spans="1:7" x14ac:dyDescent="0.25">
      <c r="A16" t="s">
        <v>16</v>
      </c>
      <c r="B16" s="18">
        <v>54689000</v>
      </c>
      <c r="C16" s="18">
        <v>61891000</v>
      </c>
      <c r="D16" s="18">
        <v>51351000</v>
      </c>
      <c r="E16" s="18">
        <v>57449000</v>
      </c>
      <c r="F16" s="18">
        <v>64092000</v>
      </c>
      <c r="G16" s="1">
        <v>57509000</v>
      </c>
    </row>
    <row r="17" spans="1:8" x14ac:dyDescent="0.25">
      <c r="A17" t="s">
        <v>17</v>
      </c>
      <c r="B17" s="15">
        <v>152265000</v>
      </c>
      <c r="C17" s="15">
        <v>161779000</v>
      </c>
      <c r="D17" s="15">
        <v>151150000</v>
      </c>
      <c r="E17" s="15">
        <v>102040000</v>
      </c>
      <c r="F17" s="15">
        <v>125762000</v>
      </c>
      <c r="G17" s="1">
        <v>129919000</v>
      </c>
    </row>
    <row r="18" spans="1:8" x14ac:dyDescent="0.25">
      <c r="A18" t="s">
        <v>26</v>
      </c>
      <c r="B18" s="15">
        <v>208714000</v>
      </c>
      <c r="C18" s="15">
        <v>209685000</v>
      </c>
      <c r="D18" s="15">
        <v>217575000</v>
      </c>
      <c r="E18" s="15">
        <v>196429000</v>
      </c>
      <c r="F18" s="15">
        <v>186108000</v>
      </c>
      <c r="G18" s="1">
        <v>228605000</v>
      </c>
    </row>
    <row r="19" spans="1:8" x14ac:dyDescent="0.25">
      <c r="A19" t="s">
        <v>1</v>
      </c>
      <c r="B19" s="15">
        <v>6332000</v>
      </c>
      <c r="C19" s="15">
        <v>8908000</v>
      </c>
      <c r="D19" s="15">
        <v>7669000</v>
      </c>
      <c r="E19" s="15">
        <v>7674000</v>
      </c>
      <c r="F19" s="15">
        <v>4600000</v>
      </c>
      <c r="G19" s="1">
        <v>4536000</v>
      </c>
    </row>
    <row r="20" spans="1:8" x14ac:dyDescent="0.25">
      <c r="A20" s="2"/>
      <c r="B20" s="25">
        <f>SUM(B14:B19)</f>
        <v>1375739000</v>
      </c>
      <c r="C20" s="25">
        <f>SUM(C14:C19)</f>
        <v>1258964000</v>
      </c>
      <c r="D20" s="25">
        <f t="shared" ref="D20" si="1">SUM(D14:D19)</f>
        <v>1325985000</v>
      </c>
      <c r="E20" s="25">
        <f>SUM(E14:E19)</f>
        <v>1485164000</v>
      </c>
      <c r="F20" s="25">
        <f>SUM(F14:F19)</f>
        <v>1323525000</v>
      </c>
      <c r="G20" s="25">
        <f>SUM(G14:G19)</f>
        <v>1385584000</v>
      </c>
    </row>
    <row r="21" spans="1:8" ht="15.75" thickBot="1" x14ac:dyDescent="0.3">
      <c r="A21" s="2"/>
      <c r="B21" s="26">
        <f>SUM(B11,B20)</f>
        <v>1768884000</v>
      </c>
      <c r="C21" s="26">
        <f>SUM(C11,C20)</f>
        <v>1649919000</v>
      </c>
      <c r="D21" s="26">
        <f t="shared" ref="D21" si="2">SUM(D11,D20)</f>
        <v>1724037000</v>
      </c>
      <c r="E21" s="26">
        <f>SUM(E11,E20)</f>
        <v>1901014000</v>
      </c>
      <c r="F21" s="26">
        <f>SUM(F11,F20)</f>
        <v>1736032000</v>
      </c>
      <c r="G21" s="26">
        <f>SUM(G11,G20)</f>
        <v>1706695000</v>
      </c>
    </row>
    <row r="22" spans="1:8" x14ac:dyDescent="0.25">
      <c r="B22" s="15"/>
      <c r="C22" s="15"/>
      <c r="D22" s="15"/>
      <c r="E22" s="15"/>
      <c r="F22" s="15"/>
    </row>
    <row r="23" spans="1:8" ht="15.75" x14ac:dyDescent="0.25">
      <c r="A23" s="43" t="s">
        <v>87</v>
      </c>
      <c r="B23" s="15"/>
      <c r="C23" s="15"/>
      <c r="D23" s="15"/>
      <c r="E23" s="15"/>
      <c r="F23" s="15"/>
    </row>
    <row r="24" spans="1:8" ht="15.75" x14ac:dyDescent="0.25">
      <c r="A24" s="44" t="s">
        <v>88</v>
      </c>
      <c r="B24" s="15"/>
      <c r="C24" s="15"/>
      <c r="D24" s="15"/>
      <c r="E24" s="15"/>
      <c r="F24" s="15"/>
    </row>
    <row r="25" spans="1:8" x14ac:dyDescent="0.25">
      <c r="A25" s="41" t="s">
        <v>90</v>
      </c>
      <c r="B25" s="15"/>
      <c r="C25" s="20"/>
      <c r="D25" s="15"/>
      <c r="E25" s="15"/>
      <c r="F25" s="20"/>
    </row>
    <row r="26" spans="1:8" x14ac:dyDescent="0.25">
      <c r="A26" s="5" t="s">
        <v>25</v>
      </c>
      <c r="B26" s="15">
        <v>25727000</v>
      </c>
      <c r="C26" s="18">
        <v>25300000</v>
      </c>
      <c r="D26" s="15">
        <v>26587000</v>
      </c>
      <c r="E26" s="15">
        <v>29665000</v>
      </c>
      <c r="F26" s="15">
        <v>29178000</v>
      </c>
      <c r="G26" s="1">
        <v>26298000</v>
      </c>
    </row>
    <row r="27" spans="1:8" s="5" customFormat="1" x14ac:dyDescent="0.25">
      <c r="A27" s="5" t="s">
        <v>20</v>
      </c>
      <c r="B27" s="18">
        <v>2649000</v>
      </c>
      <c r="C27" s="18">
        <v>2544000</v>
      </c>
      <c r="D27" s="18">
        <v>2200000</v>
      </c>
      <c r="E27" s="18">
        <v>2032000</v>
      </c>
      <c r="F27" s="18">
        <v>1858000</v>
      </c>
      <c r="G27" s="29">
        <v>1326000</v>
      </c>
      <c r="H27"/>
    </row>
    <row r="28" spans="1:8" x14ac:dyDescent="0.25">
      <c r="B28" s="25">
        <f>SUM(B26:B27)</f>
        <v>28376000</v>
      </c>
      <c r="C28" s="25">
        <f>SUM(C26:C27)</f>
        <v>27844000</v>
      </c>
      <c r="D28" s="25">
        <f>SUM(D26:D27)</f>
        <v>28787000</v>
      </c>
      <c r="E28" s="25">
        <f t="shared" ref="E28:G28" si="3">SUM(E26:E27)</f>
        <v>31697000</v>
      </c>
      <c r="F28" s="25">
        <f t="shared" si="3"/>
        <v>31036000</v>
      </c>
      <c r="G28" s="25">
        <f t="shared" si="3"/>
        <v>27624000</v>
      </c>
    </row>
    <row r="29" spans="1:8" x14ac:dyDescent="0.25">
      <c r="A29" s="11"/>
      <c r="B29" s="15"/>
      <c r="C29" s="15"/>
      <c r="D29" s="15"/>
      <c r="E29" s="15"/>
      <c r="F29" s="15"/>
    </row>
    <row r="30" spans="1:8" x14ac:dyDescent="0.25">
      <c r="A30" s="41" t="s">
        <v>7</v>
      </c>
      <c r="B30" s="20"/>
      <c r="C30" s="20"/>
      <c r="D30" s="20"/>
      <c r="E30" s="20"/>
      <c r="F30" s="20"/>
    </row>
    <row r="31" spans="1:8" x14ac:dyDescent="0.25">
      <c r="A31" t="s">
        <v>21</v>
      </c>
      <c r="B31" s="18">
        <v>769887000</v>
      </c>
      <c r="C31" s="18">
        <v>720394000</v>
      </c>
      <c r="D31" s="15">
        <v>785132000</v>
      </c>
      <c r="E31" s="15">
        <v>792852000</v>
      </c>
      <c r="F31" s="18">
        <v>738840000</v>
      </c>
      <c r="G31" s="1">
        <v>687172000</v>
      </c>
    </row>
    <row r="32" spans="1:8" x14ac:dyDescent="0.25">
      <c r="A32" t="s">
        <v>22</v>
      </c>
      <c r="B32" s="18">
        <v>8105000</v>
      </c>
      <c r="C32" s="15">
        <v>564000</v>
      </c>
      <c r="D32" s="15">
        <v>632000</v>
      </c>
      <c r="E32" s="15">
        <v>649000</v>
      </c>
      <c r="F32" s="15">
        <v>666000</v>
      </c>
      <c r="G32" s="1">
        <v>713000</v>
      </c>
    </row>
    <row r="33" spans="1:8" x14ac:dyDescent="0.25">
      <c r="A33" t="s">
        <v>23</v>
      </c>
      <c r="B33" s="18">
        <v>104000000</v>
      </c>
      <c r="C33" s="15">
        <v>106663000</v>
      </c>
      <c r="D33" s="15">
        <v>100734000</v>
      </c>
      <c r="E33" s="15">
        <v>122786000</v>
      </c>
      <c r="F33" s="15">
        <v>95456000</v>
      </c>
      <c r="G33" s="1">
        <v>159141000</v>
      </c>
    </row>
    <row r="34" spans="1:8" x14ac:dyDescent="0.25">
      <c r="A34" t="s">
        <v>52</v>
      </c>
      <c r="B34" s="18">
        <v>90856000</v>
      </c>
      <c r="C34" s="15">
        <v>31149000</v>
      </c>
      <c r="D34" s="15">
        <v>40097000</v>
      </c>
      <c r="E34" s="15">
        <v>162876000</v>
      </c>
      <c r="F34" s="15">
        <v>81987000</v>
      </c>
      <c r="G34" s="1">
        <v>109723000</v>
      </c>
    </row>
    <row r="35" spans="1:8" x14ac:dyDescent="0.25">
      <c r="A35" t="s">
        <v>44</v>
      </c>
      <c r="B35" s="18">
        <v>35659000</v>
      </c>
      <c r="C35" s="15">
        <v>32746000</v>
      </c>
      <c r="D35" s="15">
        <v>30826000</v>
      </c>
      <c r="E35" s="15">
        <v>25179000</v>
      </c>
      <c r="F35" s="15">
        <v>19020000</v>
      </c>
      <c r="G35" s="1">
        <v>36750000</v>
      </c>
    </row>
    <row r="36" spans="1:8" x14ac:dyDescent="0.25">
      <c r="A36" t="s">
        <v>45</v>
      </c>
      <c r="B36" s="15">
        <v>54686000</v>
      </c>
      <c r="C36" s="15">
        <v>59232000</v>
      </c>
      <c r="D36" s="15">
        <v>48750000</v>
      </c>
      <c r="E36" s="15">
        <v>55224000</v>
      </c>
      <c r="F36" s="15">
        <v>57859000</v>
      </c>
      <c r="G36" s="1">
        <v>57913000</v>
      </c>
    </row>
    <row r="37" spans="1:8" x14ac:dyDescent="0.25">
      <c r="A37" t="s">
        <v>24</v>
      </c>
      <c r="B37" s="15">
        <v>18830000</v>
      </c>
      <c r="C37" s="18">
        <v>9231000</v>
      </c>
      <c r="D37" s="15">
        <v>8918000</v>
      </c>
      <c r="E37" s="15">
        <v>20287000</v>
      </c>
      <c r="F37" s="18">
        <v>16930000</v>
      </c>
      <c r="G37" s="1">
        <v>22477000</v>
      </c>
    </row>
    <row r="38" spans="1:8" x14ac:dyDescent="0.25">
      <c r="A38" s="2"/>
      <c r="B38" s="25">
        <f t="shared" ref="B38:G38" si="4">SUM(B31:B37)</f>
        <v>1082023000</v>
      </c>
      <c r="C38" s="25">
        <f t="shared" si="4"/>
        <v>959979000</v>
      </c>
      <c r="D38" s="25">
        <f t="shared" si="4"/>
        <v>1015089000</v>
      </c>
      <c r="E38" s="25">
        <f t="shared" si="4"/>
        <v>1179853000</v>
      </c>
      <c r="F38" s="25">
        <f t="shared" si="4"/>
        <v>1010758000</v>
      </c>
      <c r="G38" s="25">
        <f t="shared" si="4"/>
        <v>1073889000</v>
      </c>
    </row>
    <row r="39" spans="1:8" s="2" customFormat="1" x14ac:dyDescent="0.25">
      <c r="B39" s="20">
        <f t="shared" ref="B39:G39" si="5">SUM(B38,B28)</f>
        <v>1110399000</v>
      </c>
      <c r="C39" s="20">
        <f t="shared" si="5"/>
        <v>987823000</v>
      </c>
      <c r="D39" s="20">
        <f t="shared" si="5"/>
        <v>1043876000</v>
      </c>
      <c r="E39" s="20">
        <f t="shared" si="5"/>
        <v>1211550000</v>
      </c>
      <c r="F39" s="20">
        <f t="shared" si="5"/>
        <v>1041794000</v>
      </c>
      <c r="G39" s="20">
        <f t="shared" si="5"/>
        <v>1101513000</v>
      </c>
      <c r="H39"/>
    </row>
    <row r="40" spans="1:8" s="2" customFormat="1" x14ac:dyDescent="0.25">
      <c r="B40" s="20"/>
      <c r="C40" s="20"/>
      <c r="D40" s="20"/>
      <c r="E40" s="20"/>
      <c r="F40" s="20"/>
      <c r="G40" s="20"/>
      <c r="H40"/>
    </row>
    <row r="41" spans="1:8" x14ac:dyDescent="0.25">
      <c r="A41" s="41" t="s">
        <v>89</v>
      </c>
      <c r="B41" s="20"/>
      <c r="C41" s="20"/>
      <c r="D41" s="20"/>
      <c r="E41" s="20"/>
      <c r="F41" s="20"/>
    </row>
    <row r="42" spans="1:8" x14ac:dyDescent="0.25">
      <c r="A42" t="s">
        <v>2</v>
      </c>
      <c r="B42" s="15">
        <v>57024000</v>
      </c>
      <c r="C42" s="15">
        <v>57024000</v>
      </c>
      <c r="D42" s="15">
        <v>57024000</v>
      </c>
      <c r="E42" s="15">
        <v>57024000</v>
      </c>
      <c r="F42" s="15">
        <v>57024000</v>
      </c>
      <c r="G42" s="1">
        <v>57024000</v>
      </c>
    </row>
    <row r="43" spans="1:8" x14ac:dyDescent="0.25">
      <c r="A43" t="s">
        <v>18</v>
      </c>
      <c r="B43" s="15">
        <v>209088000</v>
      </c>
      <c r="C43" s="15">
        <v>209088000</v>
      </c>
      <c r="D43" s="15">
        <v>209088000</v>
      </c>
      <c r="E43" s="15">
        <v>209088000</v>
      </c>
      <c r="F43" s="15">
        <v>209088000</v>
      </c>
      <c r="G43" s="15">
        <v>209088000</v>
      </c>
    </row>
    <row r="44" spans="1:8" x14ac:dyDescent="0.25">
      <c r="A44" t="s">
        <v>8</v>
      </c>
      <c r="B44" s="15">
        <v>183569000</v>
      </c>
      <c r="C44" s="15">
        <v>186870000</v>
      </c>
      <c r="D44" s="15">
        <v>191013000</v>
      </c>
      <c r="E44" s="15">
        <v>181560000</v>
      </c>
      <c r="F44" s="15">
        <v>186060000</v>
      </c>
      <c r="G44" s="1">
        <v>177176000</v>
      </c>
    </row>
    <row r="45" spans="1:8" x14ac:dyDescent="0.25">
      <c r="A45" t="s">
        <v>19</v>
      </c>
      <c r="B45" s="15">
        <v>208804000</v>
      </c>
      <c r="C45" s="15">
        <v>209114000</v>
      </c>
      <c r="D45" s="15">
        <v>223036000</v>
      </c>
      <c r="E45" s="15">
        <v>241792000</v>
      </c>
      <c r="F45" s="15">
        <v>242066000</v>
      </c>
      <c r="G45" s="1">
        <v>161894000</v>
      </c>
    </row>
    <row r="46" spans="1:8" x14ac:dyDescent="0.25">
      <c r="A46" s="2"/>
      <c r="B46" s="25">
        <f t="shared" ref="B46:G46" si="6">SUM(B42:B45)</f>
        <v>658485000</v>
      </c>
      <c r="C46" s="25">
        <f t="shared" si="6"/>
        <v>662096000</v>
      </c>
      <c r="D46" s="25">
        <f t="shared" si="6"/>
        <v>680161000</v>
      </c>
      <c r="E46" s="25">
        <f t="shared" si="6"/>
        <v>689464000</v>
      </c>
      <c r="F46" s="25">
        <f t="shared" si="6"/>
        <v>694238000</v>
      </c>
      <c r="G46" s="25">
        <f t="shared" si="6"/>
        <v>605182000</v>
      </c>
    </row>
    <row r="47" spans="1:8" ht="15.75" thickBot="1" x14ac:dyDescent="0.3">
      <c r="A47" s="2"/>
      <c r="B47" s="27">
        <f t="shared" ref="B47:G47" si="7">SUM(B39,B46)</f>
        <v>1768884000</v>
      </c>
      <c r="C47" s="27">
        <f t="shared" si="7"/>
        <v>1649919000</v>
      </c>
      <c r="D47" s="27">
        <f t="shared" si="7"/>
        <v>1724037000</v>
      </c>
      <c r="E47" s="27">
        <f t="shared" si="7"/>
        <v>1901014000</v>
      </c>
      <c r="F47" s="27">
        <f t="shared" si="7"/>
        <v>1736032000</v>
      </c>
      <c r="G47" s="27">
        <f t="shared" si="7"/>
        <v>1706695000</v>
      </c>
    </row>
    <row r="48" spans="1:8" x14ac:dyDescent="0.25">
      <c r="G48" s="1"/>
    </row>
    <row r="49" spans="1:8" s="2" customFormat="1" x14ac:dyDescent="0.25">
      <c r="A49" s="39" t="s">
        <v>91</v>
      </c>
      <c r="B49" s="38">
        <f t="shared" ref="B49:G49" si="8">B46/(B42/10)</f>
        <v>115.47506313131314</v>
      </c>
      <c r="C49" s="38">
        <f t="shared" si="8"/>
        <v>116.10830527497194</v>
      </c>
      <c r="D49" s="38">
        <f t="shared" si="8"/>
        <v>119.27626964085297</v>
      </c>
      <c r="E49" s="38">
        <f t="shared" si="8"/>
        <v>120.90768799102132</v>
      </c>
      <c r="F49" s="38">
        <f t="shared" si="8"/>
        <v>121.74487934904602</v>
      </c>
      <c r="G49" s="38">
        <f t="shared" si="8"/>
        <v>106.12759539842874</v>
      </c>
      <c r="H49"/>
    </row>
    <row r="50" spans="1:8" x14ac:dyDescent="0.25">
      <c r="A50" s="39" t="s">
        <v>92</v>
      </c>
      <c r="B50" s="1">
        <f t="shared" ref="B50:G50" si="9">B42/10</f>
        <v>5702400</v>
      </c>
      <c r="C50" s="1">
        <f t="shared" si="9"/>
        <v>5702400</v>
      </c>
      <c r="D50" s="1">
        <f t="shared" si="9"/>
        <v>5702400</v>
      </c>
      <c r="E50" s="1">
        <f t="shared" si="9"/>
        <v>5702400</v>
      </c>
      <c r="F50" s="1">
        <f t="shared" si="9"/>
        <v>5702400</v>
      </c>
      <c r="G50" s="1">
        <f t="shared" si="9"/>
        <v>5702400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3"/>
  <sheetViews>
    <sheetView workbookViewId="0">
      <pane xSplit="1" ySplit="5" topLeftCell="F21" activePane="bottomRight" state="frozen"/>
      <selection pane="topRight" activeCell="B1" sqref="B1"/>
      <selection pane="bottomLeft" activeCell="A6" sqref="A6"/>
      <selection pane="bottomRight" activeCell="F19" sqref="F19:G19"/>
    </sheetView>
  </sheetViews>
  <sheetFormatPr defaultRowHeight="15" x14ac:dyDescent="0.25"/>
  <cols>
    <col min="1" max="1" width="39" customWidth="1"/>
    <col min="2" max="6" width="18" bestFit="1" customWidth="1"/>
    <col min="7" max="7" width="12.7109375" style="6" bestFit="1" customWidth="1"/>
  </cols>
  <sheetData>
    <row r="1" spans="1:12" ht="15.75" x14ac:dyDescent="0.25">
      <c r="A1" s="2" t="s">
        <v>43</v>
      </c>
      <c r="B1" s="3"/>
      <c r="C1" s="3"/>
      <c r="D1" s="3"/>
      <c r="E1" s="3"/>
    </row>
    <row r="2" spans="1:12" ht="15.75" x14ac:dyDescent="0.25">
      <c r="A2" s="2" t="s">
        <v>74</v>
      </c>
      <c r="B2" s="3"/>
      <c r="C2" s="3"/>
      <c r="D2" s="3"/>
      <c r="E2" s="3"/>
    </row>
    <row r="3" spans="1:12" ht="15.75" x14ac:dyDescent="0.25">
      <c r="A3" s="2" t="s">
        <v>59</v>
      </c>
      <c r="B3" s="3"/>
      <c r="C3" s="3"/>
      <c r="D3" s="3"/>
      <c r="E3" s="3"/>
    </row>
    <row r="4" spans="1:12" ht="15.75" x14ac:dyDescent="0.25">
      <c r="A4" s="2"/>
      <c r="B4" s="45" t="s">
        <v>53</v>
      </c>
      <c r="C4" s="45" t="s">
        <v>54</v>
      </c>
      <c r="D4" s="45" t="s">
        <v>55</v>
      </c>
      <c r="E4" s="45" t="s">
        <v>53</v>
      </c>
      <c r="F4" s="45" t="s">
        <v>54</v>
      </c>
      <c r="G4" s="48" t="s">
        <v>53</v>
      </c>
    </row>
    <row r="5" spans="1:12" ht="15.75" x14ac:dyDescent="0.25">
      <c r="A5" s="2"/>
      <c r="B5" s="32">
        <v>43100</v>
      </c>
      <c r="C5" s="32">
        <v>43190</v>
      </c>
      <c r="D5" s="32">
        <v>43373</v>
      </c>
      <c r="E5" s="32">
        <v>43465</v>
      </c>
      <c r="F5" s="32">
        <v>43555</v>
      </c>
      <c r="G5" s="49">
        <v>43830</v>
      </c>
    </row>
    <row r="6" spans="1:12" ht="15.75" x14ac:dyDescent="0.25">
      <c r="A6" s="3"/>
      <c r="B6" s="8"/>
      <c r="C6" s="8"/>
      <c r="D6" s="8"/>
      <c r="E6" s="8"/>
      <c r="F6" s="8"/>
    </row>
    <row r="7" spans="1:12" x14ac:dyDescent="0.25">
      <c r="A7" s="39" t="s">
        <v>75</v>
      </c>
      <c r="B7" s="15">
        <v>1264005000</v>
      </c>
      <c r="C7" s="15">
        <v>1633198000</v>
      </c>
      <c r="D7" s="15">
        <v>444047000</v>
      </c>
      <c r="E7" s="15">
        <v>961014000</v>
      </c>
      <c r="F7" s="15">
        <v>1368288000</v>
      </c>
      <c r="G7" s="7">
        <v>1273997000</v>
      </c>
    </row>
    <row r="8" spans="1:12" x14ac:dyDescent="0.25">
      <c r="A8" t="s">
        <v>4</v>
      </c>
      <c r="B8" s="23">
        <v>1159822000</v>
      </c>
      <c r="C8" s="23">
        <v>1473421000</v>
      </c>
      <c r="D8" s="23">
        <v>396359000</v>
      </c>
      <c r="E8" s="23">
        <v>866589000</v>
      </c>
      <c r="F8" s="23">
        <v>1227056000</v>
      </c>
      <c r="G8" s="7">
        <v>1183816000</v>
      </c>
      <c r="I8" s="7"/>
      <c r="J8" s="7"/>
      <c r="K8" s="7"/>
      <c r="L8" s="7"/>
    </row>
    <row r="9" spans="1:12" x14ac:dyDescent="0.25">
      <c r="A9" s="39" t="s">
        <v>3</v>
      </c>
      <c r="B9" s="20">
        <f>B7-B8</f>
        <v>104183000</v>
      </c>
      <c r="C9" s="20">
        <f>C7-C8</f>
        <v>159777000</v>
      </c>
      <c r="D9" s="20">
        <f t="shared" ref="D9:E9" si="0">D7-D8</f>
        <v>47688000</v>
      </c>
      <c r="E9" s="20">
        <f t="shared" si="0"/>
        <v>94425000</v>
      </c>
      <c r="F9" s="20">
        <f t="shared" ref="F9:G9" si="1">F7-F8</f>
        <v>141232000</v>
      </c>
      <c r="G9" s="20">
        <f t="shared" si="1"/>
        <v>90181000</v>
      </c>
    </row>
    <row r="10" spans="1:12" x14ac:dyDescent="0.25">
      <c r="A10" s="2"/>
      <c r="B10" s="20"/>
      <c r="C10" s="20"/>
      <c r="D10" s="20"/>
      <c r="E10" s="20"/>
      <c r="F10" s="20"/>
      <c r="G10" s="20"/>
    </row>
    <row r="11" spans="1:12" x14ac:dyDescent="0.25">
      <c r="A11" s="39" t="s">
        <v>76</v>
      </c>
      <c r="B11" s="20">
        <f t="shared" ref="B11:D11" si="2">-B12-B13+B14</f>
        <v>-94178000</v>
      </c>
      <c r="C11" s="20">
        <f t="shared" ref="C11" si="3">-C12-C13+C14</f>
        <v>-145349000</v>
      </c>
      <c r="D11" s="20">
        <f t="shared" si="2"/>
        <v>-39405000</v>
      </c>
      <c r="E11" s="20">
        <f>-E12-E13+E14</f>
        <v>-76225000</v>
      </c>
      <c r="F11" s="20">
        <f>-F12-F13+F14</f>
        <v>-116067000</v>
      </c>
      <c r="G11" s="20">
        <f>-G12-G13+G14</f>
        <v>-76655000</v>
      </c>
    </row>
    <row r="12" spans="1:12" x14ac:dyDescent="0.25">
      <c r="A12" t="s">
        <v>29</v>
      </c>
      <c r="B12" s="18">
        <v>58450000</v>
      </c>
      <c r="C12" s="15">
        <v>83156000</v>
      </c>
      <c r="D12" s="15">
        <v>22957000</v>
      </c>
      <c r="E12" s="15">
        <v>50313000</v>
      </c>
      <c r="F12" s="15">
        <v>74456000</v>
      </c>
      <c r="G12" s="15">
        <v>57031000</v>
      </c>
      <c r="I12" s="7"/>
      <c r="J12" s="7"/>
      <c r="K12" s="7"/>
      <c r="L12" s="7"/>
    </row>
    <row r="13" spans="1:12" ht="15.75" customHeight="1" x14ac:dyDescent="0.25">
      <c r="A13" s="5" t="s">
        <v>12</v>
      </c>
      <c r="B13" s="18">
        <v>35728000</v>
      </c>
      <c r="C13" s="15">
        <v>62193000</v>
      </c>
      <c r="D13" s="15">
        <v>20671000</v>
      </c>
      <c r="E13" s="15">
        <v>40098000</v>
      </c>
      <c r="F13" s="15">
        <v>58985000</v>
      </c>
      <c r="G13" s="15">
        <v>34375000</v>
      </c>
      <c r="I13" s="7"/>
      <c r="J13" s="7"/>
      <c r="K13" s="7"/>
      <c r="L13" s="7"/>
    </row>
    <row r="14" spans="1:12" s="5" customFormat="1" ht="15.75" customHeight="1" x14ac:dyDescent="0.25">
      <c r="A14" s="5" t="s">
        <v>56</v>
      </c>
      <c r="B14" s="18"/>
      <c r="C14" s="18"/>
      <c r="D14" s="18">
        <v>4223000</v>
      </c>
      <c r="E14" s="15">
        <v>14186000</v>
      </c>
      <c r="F14" s="18">
        <v>17374000</v>
      </c>
      <c r="G14" s="18">
        <v>14751000</v>
      </c>
      <c r="H14"/>
    </row>
    <row r="15" spans="1:12" x14ac:dyDescent="0.25">
      <c r="A15" s="39" t="s">
        <v>77</v>
      </c>
      <c r="B15" s="24">
        <f t="shared" ref="B15:D15" si="4">B9+B11</f>
        <v>10005000</v>
      </c>
      <c r="C15" s="24">
        <f>C9+C11</f>
        <v>14428000</v>
      </c>
      <c r="D15" s="24">
        <f t="shared" si="4"/>
        <v>8283000</v>
      </c>
      <c r="E15" s="24">
        <f>E9+E11</f>
        <v>18200000</v>
      </c>
      <c r="F15" s="24">
        <f>F9+F11</f>
        <v>25165000</v>
      </c>
      <c r="G15" s="24">
        <f>G9+G11</f>
        <v>13526000</v>
      </c>
    </row>
    <row r="16" spans="1:12" x14ac:dyDescent="0.25">
      <c r="A16" s="40" t="s">
        <v>78</v>
      </c>
      <c r="B16" s="19"/>
      <c r="C16" s="19"/>
      <c r="D16" s="19"/>
      <c r="E16" s="19"/>
      <c r="F16" s="19"/>
      <c r="G16" s="19"/>
    </row>
    <row r="17" spans="1:12" x14ac:dyDescent="0.25">
      <c r="A17" s="5" t="s">
        <v>9</v>
      </c>
      <c r="B17" s="18">
        <v>12134000</v>
      </c>
      <c r="C17" s="15">
        <v>15485000</v>
      </c>
      <c r="D17" s="15">
        <v>0</v>
      </c>
      <c r="E17" s="15">
        <v>0</v>
      </c>
      <c r="F17" s="15"/>
      <c r="G17" s="15"/>
    </row>
    <row r="18" spans="1:12" x14ac:dyDescent="0.25">
      <c r="B18" s="18"/>
      <c r="C18" s="18"/>
      <c r="D18" s="18"/>
      <c r="E18" s="18"/>
      <c r="F18" s="15"/>
      <c r="G18" s="15"/>
    </row>
    <row r="19" spans="1:12" x14ac:dyDescent="0.25">
      <c r="A19" s="39" t="s">
        <v>79</v>
      </c>
      <c r="B19" s="18">
        <f>SUM(B15:B17)</f>
        <v>22139000</v>
      </c>
      <c r="C19" s="18">
        <f>SUM(C15:C17)</f>
        <v>29913000</v>
      </c>
      <c r="D19" s="18">
        <f t="shared" ref="D19:G19" si="5">SUM(D15:D17)</f>
        <v>8283000</v>
      </c>
      <c r="E19" s="18">
        <f t="shared" si="5"/>
        <v>18200000</v>
      </c>
      <c r="F19" s="18">
        <f t="shared" si="5"/>
        <v>25165000</v>
      </c>
      <c r="G19" s="18">
        <f t="shared" si="5"/>
        <v>13526000</v>
      </c>
    </row>
    <row r="20" spans="1:12" x14ac:dyDescent="0.25">
      <c r="A20" s="5" t="s">
        <v>10</v>
      </c>
      <c r="B20" s="18">
        <v>1107000</v>
      </c>
      <c r="C20" s="15">
        <v>1496000</v>
      </c>
      <c r="D20" s="15">
        <v>414000</v>
      </c>
      <c r="E20" s="15">
        <v>910000</v>
      </c>
      <c r="F20" s="15">
        <v>1258000</v>
      </c>
      <c r="G20" s="15">
        <v>644000</v>
      </c>
      <c r="I20" s="7"/>
      <c r="J20" s="7"/>
      <c r="K20" s="7"/>
      <c r="L20" s="7"/>
    </row>
    <row r="21" spans="1:12" x14ac:dyDescent="0.25">
      <c r="A21" s="5"/>
      <c r="B21" s="18"/>
      <c r="C21" s="15"/>
      <c r="D21" s="15"/>
      <c r="E21" s="15"/>
      <c r="F21" s="15"/>
      <c r="G21" s="15"/>
    </row>
    <row r="22" spans="1:12" x14ac:dyDescent="0.25">
      <c r="A22" s="39" t="s">
        <v>80</v>
      </c>
      <c r="B22" s="24">
        <f>(B19-B20)</f>
        <v>21032000</v>
      </c>
      <c r="C22" s="24">
        <f>(C19-C20)</f>
        <v>28417000</v>
      </c>
      <c r="D22" s="24">
        <f t="shared" ref="D22" si="6">(D19-D20)</f>
        <v>7869000</v>
      </c>
      <c r="E22" s="24">
        <f>(E19-E20)</f>
        <v>17290000</v>
      </c>
      <c r="F22" s="24">
        <f t="shared" ref="F22:G22" si="7">(F19-F20)</f>
        <v>23907000</v>
      </c>
      <c r="G22" s="24">
        <f t="shared" si="7"/>
        <v>12882000</v>
      </c>
    </row>
    <row r="23" spans="1:12" x14ac:dyDescent="0.25">
      <c r="A23" s="41" t="s">
        <v>81</v>
      </c>
      <c r="B23" s="19">
        <f t="shared" ref="B23:E23" si="8">SUM(B24:B25)</f>
        <v>-16386000</v>
      </c>
      <c r="C23" s="19">
        <f>SUM(C24:C25)</f>
        <v>-20472001</v>
      </c>
      <c r="D23" s="19">
        <f t="shared" si="8"/>
        <v>-6090000</v>
      </c>
      <c r="E23" s="19">
        <f t="shared" si="8"/>
        <v>-13559000</v>
      </c>
      <c r="F23" s="19">
        <f t="shared" ref="F23:G23" si="9">SUM(F24:F25)</f>
        <v>-15676000</v>
      </c>
      <c r="G23" s="19">
        <f t="shared" si="9"/>
        <v>-9155000</v>
      </c>
    </row>
    <row r="24" spans="1:12" x14ac:dyDescent="0.25">
      <c r="A24" t="s">
        <v>11</v>
      </c>
      <c r="B24" s="18">
        <v>-15926000</v>
      </c>
      <c r="C24" s="15">
        <v>-20472000</v>
      </c>
      <c r="D24" s="15">
        <v>-6568000</v>
      </c>
      <c r="E24" s="15">
        <v>-13043000</v>
      </c>
      <c r="F24" s="15">
        <v>-15678000</v>
      </c>
      <c r="G24" s="15">
        <v>-13211000</v>
      </c>
    </row>
    <row r="25" spans="1:12" x14ac:dyDescent="0.25">
      <c r="A25" t="s">
        <v>30</v>
      </c>
      <c r="B25" s="22">
        <v>-460000</v>
      </c>
      <c r="C25" s="22">
        <v>-1</v>
      </c>
      <c r="D25" s="22">
        <v>478000</v>
      </c>
      <c r="E25" s="22">
        <v>-516000</v>
      </c>
      <c r="F25" s="22">
        <v>2000</v>
      </c>
      <c r="G25" s="22">
        <v>4056000</v>
      </c>
    </row>
    <row r="26" spans="1:12" x14ac:dyDescent="0.25">
      <c r="A26" s="39" t="s">
        <v>82</v>
      </c>
      <c r="B26" s="24">
        <f t="shared" ref="B26:F26" si="10">B22+B23</f>
        <v>4646000</v>
      </c>
      <c r="C26" s="24">
        <f t="shared" si="10"/>
        <v>7944999</v>
      </c>
      <c r="D26" s="24">
        <f t="shared" si="10"/>
        <v>1779000</v>
      </c>
      <c r="E26" s="24">
        <f t="shared" si="10"/>
        <v>3731000</v>
      </c>
      <c r="F26" s="24">
        <f t="shared" si="10"/>
        <v>8231000</v>
      </c>
      <c r="G26" s="24">
        <f>G22+G23</f>
        <v>3727000</v>
      </c>
    </row>
    <row r="27" spans="1:12" x14ac:dyDescent="0.25">
      <c r="A27" s="2"/>
      <c r="B27" s="19"/>
      <c r="C27" s="19"/>
      <c r="D27" s="19"/>
      <c r="E27" s="19"/>
      <c r="F27" s="19"/>
      <c r="G27" s="19"/>
    </row>
    <row r="28" spans="1:12" x14ac:dyDescent="0.25">
      <c r="A28" s="2"/>
      <c r="C28" s="1"/>
      <c r="G28" s="1"/>
    </row>
    <row r="29" spans="1:12" s="2" customFormat="1" x14ac:dyDescent="0.25">
      <c r="A29" s="39" t="s">
        <v>83</v>
      </c>
      <c r="B29" s="38">
        <f>B26/('1'!B42/10)</f>
        <v>0.81474466891133557</v>
      </c>
      <c r="C29" s="38">
        <f>C26/('1'!C42/10)</f>
        <v>1.3932728324915824</v>
      </c>
      <c r="D29" s="38">
        <f>D26/('1'!D42/10)</f>
        <v>0.31197390572390571</v>
      </c>
      <c r="E29" s="38">
        <f>E26/('1'!E42/10)</f>
        <v>0.65428591470258135</v>
      </c>
      <c r="F29" s="38">
        <f>F26/('1'!F42/10)</f>
        <v>1.4434273288439956</v>
      </c>
      <c r="G29" s="38">
        <f>G26/('1'!G42/10)</f>
        <v>0.653584455667789</v>
      </c>
    </row>
    <row r="30" spans="1:12" x14ac:dyDescent="0.25">
      <c r="A30" s="40" t="s">
        <v>84</v>
      </c>
      <c r="B30" s="15" t="e">
        <f>'1'!#REF!/10</f>
        <v>#REF!</v>
      </c>
      <c r="C30" s="15">
        <f>'1'!B42/10</f>
        <v>5702400</v>
      </c>
      <c r="D30" s="15">
        <f>'1'!C42/10</f>
        <v>5702400</v>
      </c>
      <c r="E30" s="15">
        <f>'1'!D42/10</f>
        <v>5702400</v>
      </c>
      <c r="F30" s="15">
        <f>'1'!E42/10</f>
        <v>5702400</v>
      </c>
      <c r="G30" s="15">
        <f>'1'!F42/10</f>
        <v>5702400</v>
      </c>
    </row>
    <row r="33" spans="5:5" x14ac:dyDescent="0.25">
      <c r="E33" t="s">
        <v>51</v>
      </c>
    </row>
    <row r="53" spans="1:2" x14ac:dyDescent="0.25">
      <c r="A53" s="6"/>
      <c r="B5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3"/>
  <sheetViews>
    <sheetView tabSelected="1" workbookViewId="0">
      <pane xSplit="1" ySplit="5" topLeftCell="F27" activePane="bottomRight" state="frozen"/>
      <selection pane="topRight" activeCell="B1" sqref="B1"/>
      <selection pane="bottomLeft" activeCell="A6" sqref="A6"/>
      <selection pane="bottomRight" activeCell="L40" sqref="L40"/>
    </sheetView>
  </sheetViews>
  <sheetFormatPr defaultRowHeight="15" x14ac:dyDescent="0.25"/>
  <cols>
    <col min="1" max="1" width="41.140625" customWidth="1"/>
    <col min="2" max="6" width="15" style="14" bestFit="1" customWidth="1"/>
    <col min="7" max="7" width="15" style="15" bestFit="1" customWidth="1"/>
    <col min="8" max="8" width="9.140625" style="15"/>
  </cols>
  <sheetData>
    <row r="1" spans="1:7" ht="15.75" x14ac:dyDescent="0.25">
      <c r="A1" s="2" t="s">
        <v>43</v>
      </c>
      <c r="B1" s="13"/>
      <c r="C1" s="13"/>
      <c r="D1" s="13"/>
      <c r="E1" s="13"/>
    </row>
    <row r="2" spans="1:7" ht="15.75" x14ac:dyDescent="0.25">
      <c r="A2" s="2" t="s">
        <v>64</v>
      </c>
      <c r="B2" s="13"/>
      <c r="C2" s="13"/>
      <c r="D2" s="13"/>
      <c r="E2" s="13"/>
    </row>
    <row r="3" spans="1:7" ht="15.75" x14ac:dyDescent="0.25">
      <c r="A3" s="2" t="s">
        <v>59</v>
      </c>
      <c r="B3" s="13"/>
      <c r="C3" s="13"/>
      <c r="D3" s="13"/>
      <c r="E3" s="13"/>
      <c r="G3" s="13"/>
    </row>
    <row r="4" spans="1:7" ht="15.75" x14ac:dyDescent="0.25">
      <c r="A4" s="2"/>
      <c r="B4" s="45" t="s">
        <v>53</v>
      </c>
      <c r="C4" s="45" t="s">
        <v>54</v>
      </c>
      <c r="D4" s="45" t="s">
        <v>55</v>
      </c>
      <c r="E4" s="45" t="s">
        <v>53</v>
      </c>
      <c r="F4" s="45" t="s">
        <v>54</v>
      </c>
      <c r="G4" s="48" t="s">
        <v>53</v>
      </c>
    </row>
    <row r="5" spans="1:7" ht="15.75" x14ac:dyDescent="0.25">
      <c r="A5" s="2"/>
      <c r="B5" s="33">
        <v>43100</v>
      </c>
      <c r="C5" s="33">
        <v>43190</v>
      </c>
      <c r="D5" s="33">
        <v>43373</v>
      </c>
      <c r="E5" s="33">
        <v>43465</v>
      </c>
      <c r="F5" s="33">
        <v>43555</v>
      </c>
      <c r="G5" s="49">
        <v>43830</v>
      </c>
    </row>
    <row r="6" spans="1:7" ht="15.75" x14ac:dyDescent="0.25">
      <c r="A6" s="3"/>
      <c r="B6" s="13"/>
      <c r="C6" s="13"/>
      <c r="D6" s="13"/>
      <c r="E6" s="13"/>
      <c r="F6" s="13"/>
    </row>
    <row r="7" spans="1:7" x14ac:dyDescent="0.25">
      <c r="A7" s="39" t="s">
        <v>65</v>
      </c>
    </row>
    <row r="8" spans="1:7" x14ac:dyDescent="0.25">
      <c r="A8" t="s">
        <v>31</v>
      </c>
      <c r="B8" s="14">
        <v>1299297000</v>
      </c>
      <c r="C8" s="14">
        <v>1682084000</v>
      </c>
      <c r="D8" s="14">
        <v>464410000</v>
      </c>
      <c r="E8" s="14">
        <v>904235000</v>
      </c>
      <c r="F8" s="14">
        <v>1368930000</v>
      </c>
      <c r="G8" s="15">
        <v>1220130000</v>
      </c>
    </row>
    <row r="9" spans="1:7" ht="15.75" x14ac:dyDescent="0.25">
      <c r="A9" s="9" t="s">
        <v>32</v>
      </c>
      <c r="B9" s="14">
        <v>9150000</v>
      </c>
      <c r="C9" s="14">
        <v>15656000</v>
      </c>
      <c r="D9" s="14">
        <v>6067000</v>
      </c>
    </row>
    <row r="10" spans="1:7" ht="15.75" x14ac:dyDescent="0.25">
      <c r="A10" s="9" t="s">
        <v>33</v>
      </c>
      <c r="B10" s="14">
        <v>-35728000</v>
      </c>
      <c r="C10" s="14">
        <v>-62193000</v>
      </c>
      <c r="D10" s="14">
        <v>-23294000</v>
      </c>
      <c r="E10" s="14">
        <v>-3217000</v>
      </c>
      <c r="F10" s="14">
        <v>-4515000</v>
      </c>
      <c r="G10" s="15">
        <v>-4036000</v>
      </c>
    </row>
    <row r="11" spans="1:7" ht="15.75" x14ac:dyDescent="0.25">
      <c r="A11" s="9" t="s">
        <v>34</v>
      </c>
      <c r="B11" s="14">
        <v>-14629000</v>
      </c>
      <c r="C11" s="14">
        <v>-22081000</v>
      </c>
      <c r="D11" s="14">
        <v>-5683000</v>
      </c>
      <c r="E11" s="14">
        <v>-12705000</v>
      </c>
      <c r="F11" s="14">
        <v>-15902000</v>
      </c>
      <c r="G11" s="15">
        <v>-11675000</v>
      </c>
    </row>
    <row r="12" spans="1:7" ht="15.75" x14ac:dyDescent="0.25">
      <c r="A12" s="9" t="s">
        <v>35</v>
      </c>
      <c r="B12" s="14">
        <v>-1260800000</v>
      </c>
      <c r="C12" s="14">
        <v>-1545496000</v>
      </c>
      <c r="D12" s="14">
        <v>-411618000</v>
      </c>
      <c r="E12" s="14">
        <v>-878557000</v>
      </c>
      <c r="F12" s="14">
        <v>-1254719000</v>
      </c>
      <c r="G12" s="15">
        <v>-1169264000</v>
      </c>
    </row>
    <row r="13" spans="1:7" ht="15.75" x14ac:dyDescent="0.25">
      <c r="A13" s="3"/>
      <c r="B13" s="34">
        <f>SUM(B8:B12)</f>
        <v>-2710000</v>
      </c>
      <c r="C13" s="34">
        <f>SUM(C8:C12)</f>
        <v>67970000</v>
      </c>
      <c r="D13" s="34">
        <f t="shared" ref="D13" si="0">SUM(D8:D12)</f>
        <v>29882000</v>
      </c>
      <c r="E13" s="34">
        <f>SUM(E8:E12)</f>
        <v>9756000</v>
      </c>
      <c r="F13" s="34">
        <f>SUM(F8:F12)</f>
        <v>93794000</v>
      </c>
      <c r="G13" s="34">
        <f>SUM(G8:G12)</f>
        <v>35155000</v>
      </c>
    </row>
    <row r="14" spans="1:7" ht="15.75" x14ac:dyDescent="0.25">
      <c r="A14" s="3"/>
      <c r="B14" s="16"/>
      <c r="C14" s="16"/>
      <c r="D14" s="16"/>
      <c r="E14" s="16"/>
      <c r="F14" s="16"/>
    </row>
    <row r="15" spans="1:7" x14ac:dyDescent="0.25">
      <c r="A15" s="39" t="s">
        <v>66</v>
      </c>
    </row>
    <row r="16" spans="1:7" x14ac:dyDescent="0.25">
      <c r="A16" s="4" t="s">
        <v>36</v>
      </c>
      <c r="B16" s="14">
        <v>-9317000</v>
      </c>
      <c r="C16" s="14">
        <v>-12375000</v>
      </c>
      <c r="D16" s="14">
        <v>-1773000</v>
      </c>
      <c r="E16" s="14">
        <v>-3726000</v>
      </c>
      <c r="F16" s="14">
        <v>-5168000</v>
      </c>
      <c r="G16" s="15">
        <v>-11032000</v>
      </c>
    </row>
    <row r="17" spans="1:8" x14ac:dyDescent="0.25">
      <c r="A17" s="4" t="s">
        <v>57</v>
      </c>
      <c r="E17" s="14">
        <v>10857000</v>
      </c>
      <c r="F17" s="14">
        <v>17310000</v>
      </c>
      <c r="G17" s="15">
        <v>11029000</v>
      </c>
    </row>
    <row r="18" spans="1:8" x14ac:dyDescent="0.25">
      <c r="A18" s="4" t="s">
        <v>41</v>
      </c>
    </row>
    <row r="19" spans="1:8" x14ac:dyDescent="0.25">
      <c r="A19" t="s">
        <v>37</v>
      </c>
    </row>
    <row r="20" spans="1:8" x14ac:dyDescent="0.25">
      <c r="A20" t="s">
        <v>42</v>
      </c>
      <c r="B20" s="14">
        <v>15424000</v>
      </c>
      <c r="C20" s="14">
        <v>14453000</v>
      </c>
    </row>
    <row r="21" spans="1:8" x14ac:dyDescent="0.25">
      <c r="A21" s="4" t="s">
        <v>46</v>
      </c>
      <c r="D21" s="14">
        <v>-5422000</v>
      </c>
      <c r="E21" s="14">
        <v>15724000</v>
      </c>
      <c r="F21" s="14">
        <v>26046000</v>
      </c>
      <c r="G21" s="15">
        <v>-40614000</v>
      </c>
    </row>
    <row r="22" spans="1:8" x14ac:dyDescent="0.25">
      <c r="A22" s="2"/>
      <c r="B22" s="34">
        <f>SUM(B16:B21)</f>
        <v>6107000</v>
      </c>
      <c r="C22" s="34">
        <f>SUM(C16:C21)</f>
        <v>2078000</v>
      </c>
      <c r="D22" s="34">
        <f t="shared" ref="D22:H22" si="1">SUM(D16:D21)</f>
        <v>-7195000</v>
      </c>
      <c r="E22" s="34">
        <f t="shared" si="1"/>
        <v>22855000</v>
      </c>
      <c r="F22" s="34">
        <f t="shared" si="1"/>
        <v>38188000</v>
      </c>
      <c r="G22" s="16">
        <f t="shared" si="1"/>
        <v>-40617000</v>
      </c>
      <c r="H22" s="16">
        <f t="shared" si="1"/>
        <v>0</v>
      </c>
    </row>
    <row r="24" spans="1:8" x14ac:dyDescent="0.25">
      <c r="A24" s="39" t="s">
        <v>67</v>
      </c>
    </row>
    <row r="25" spans="1:8" x14ac:dyDescent="0.25">
      <c r="A25" t="s">
        <v>38</v>
      </c>
      <c r="B25" s="14">
        <v>1016000</v>
      </c>
      <c r="C25" s="14">
        <v>-48477000</v>
      </c>
      <c r="D25" s="14">
        <v>22348000</v>
      </c>
      <c r="E25" s="14">
        <v>30068000</v>
      </c>
      <c r="F25" s="14">
        <v>-23943000</v>
      </c>
      <c r="G25" s="15">
        <v>-57121000</v>
      </c>
    </row>
    <row r="26" spans="1:8" s="5" customFormat="1" x14ac:dyDescent="0.25">
      <c r="A26" s="5" t="s">
        <v>39</v>
      </c>
      <c r="B26" s="17">
        <v>-11746000</v>
      </c>
      <c r="C26" s="17">
        <v>-19392000</v>
      </c>
      <c r="D26" s="17">
        <v>-142000</v>
      </c>
      <c r="E26" s="17">
        <v>-294000</v>
      </c>
      <c r="F26" s="14">
        <v>-451000</v>
      </c>
      <c r="G26" s="18">
        <v>-324000</v>
      </c>
      <c r="H26" s="18"/>
    </row>
    <row r="27" spans="1:8" x14ac:dyDescent="0.25">
      <c r="A27" t="s">
        <v>40</v>
      </c>
      <c r="B27" s="14">
        <v>7549000</v>
      </c>
      <c r="C27" s="14">
        <v>10212000</v>
      </c>
      <c r="D27" s="14">
        <v>-44609000</v>
      </c>
      <c r="E27" s="14">
        <v>-22557000</v>
      </c>
      <c r="F27" s="14">
        <v>-49888000</v>
      </c>
      <c r="G27" s="15">
        <v>89531000</v>
      </c>
    </row>
    <row r="28" spans="1:8" x14ac:dyDescent="0.25">
      <c r="A28" t="s">
        <v>58</v>
      </c>
      <c r="E28" s="17">
        <v>-39504000</v>
      </c>
      <c r="F28" s="14">
        <v>-57093000</v>
      </c>
      <c r="G28" s="15">
        <v>-30339000</v>
      </c>
    </row>
    <row r="29" spans="1:8" x14ac:dyDescent="0.25">
      <c r="A29" t="s">
        <v>13</v>
      </c>
      <c r="B29" s="14">
        <v>-23000</v>
      </c>
      <c r="C29" s="14">
        <v>-9622000</v>
      </c>
      <c r="D29" s="14">
        <v>-28000</v>
      </c>
      <c r="E29" s="17">
        <v>-63000</v>
      </c>
      <c r="F29" s="14">
        <v>-3420000</v>
      </c>
      <c r="G29" s="15">
        <v>-87000</v>
      </c>
    </row>
    <row r="30" spans="1:8" x14ac:dyDescent="0.25">
      <c r="A30" s="2"/>
      <c r="B30" s="35">
        <f t="shared" ref="B30:G30" si="2">SUM(B25:B29)</f>
        <v>-3204000</v>
      </c>
      <c r="C30" s="35">
        <f t="shared" si="2"/>
        <v>-67279000</v>
      </c>
      <c r="D30" s="35">
        <f t="shared" si="2"/>
        <v>-22431000</v>
      </c>
      <c r="E30" s="35">
        <f t="shared" si="2"/>
        <v>-32350000</v>
      </c>
      <c r="F30" s="35">
        <f t="shared" si="2"/>
        <v>-134795000</v>
      </c>
      <c r="G30" s="35">
        <f t="shared" si="2"/>
        <v>1660000</v>
      </c>
    </row>
    <row r="32" spans="1:8" x14ac:dyDescent="0.25">
      <c r="A32" s="2" t="s">
        <v>68</v>
      </c>
      <c r="B32" s="16">
        <f t="shared" ref="B32:G32" si="3">SUM(B13,B22,B30)</f>
        <v>193000</v>
      </c>
      <c r="C32" s="16">
        <f t="shared" si="3"/>
        <v>2769000</v>
      </c>
      <c r="D32" s="16">
        <f t="shared" si="3"/>
        <v>256000</v>
      </c>
      <c r="E32" s="16">
        <f t="shared" si="3"/>
        <v>261000</v>
      </c>
      <c r="F32" s="16">
        <f t="shared" si="3"/>
        <v>-2813000</v>
      </c>
      <c r="G32" s="16">
        <f t="shared" si="3"/>
        <v>-3802000</v>
      </c>
    </row>
    <row r="33" spans="1:8" x14ac:dyDescent="0.25">
      <c r="A33" s="40" t="s">
        <v>69</v>
      </c>
      <c r="B33" s="14">
        <v>6139000</v>
      </c>
      <c r="C33" s="14">
        <v>6139000</v>
      </c>
      <c r="D33" s="14">
        <v>7413000</v>
      </c>
      <c r="E33" s="14">
        <v>7413000</v>
      </c>
      <c r="F33" s="14">
        <v>7413000</v>
      </c>
      <c r="G33" s="15">
        <v>8339000</v>
      </c>
    </row>
    <row r="34" spans="1:8" x14ac:dyDescent="0.25">
      <c r="A34" s="40" t="s">
        <v>70</v>
      </c>
    </row>
    <row r="35" spans="1:8" x14ac:dyDescent="0.25">
      <c r="A35" s="39" t="s">
        <v>71</v>
      </c>
      <c r="B35" s="36">
        <f>SUM(B32:B33)</f>
        <v>6332000</v>
      </c>
      <c r="C35" s="36">
        <f>SUM(C32:C33)</f>
        <v>8908000</v>
      </c>
      <c r="D35" s="36">
        <f t="shared" ref="D35:E35" si="4">SUM(D32:D33)</f>
        <v>7669000</v>
      </c>
      <c r="E35" s="36">
        <f t="shared" si="4"/>
        <v>7674000</v>
      </c>
      <c r="F35" s="36">
        <f t="shared" ref="F35:G35" si="5">SUM(F32:F33)</f>
        <v>4600000</v>
      </c>
      <c r="G35" s="36">
        <f t="shared" si="5"/>
        <v>4537000</v>
      </c>
    </row>
    <row r="36" spans="1:8" x14ac:dyDescent="0.25">
      <c r="B36" s="16"/>
      <c r="C36" s="16"/>
      <c r="D36" s="16"/>
      <c r="E36" s="16"/>
      <c r="F36" s="16"/>
      <c r="G36" s="16"/>
    </row>
    <row r="37" spans="1:8" x14ac:dyDescent="0.25">
      <c r="A37" s="39" t="s">
        <v>72</v>
      </c>
      <c r="B37" s="37">
        <f>B13/('1'!B42/10)</f>
        <v>-0.47523849607182939</v>
      </c>
      <c r="C37" s="37">
        <f>C13/('1'!C42/10)</f>
        <v>11.919542648709315</v>
      </c>
      <c r="D37" s="37">
        <f>D13/('1'!D42/10)</f>
        <v>5.2402497194163864</v>
      </c>
      <c r="E37" s="37">
        <f>E13/('1'!E42/10)</f>
        <v>1.7108585858585859</v>
      </c>
      <c r="F37" s="37">
        <f>F13/('1'!F42/10)</f>
        <v>16.448162177328843</v>
      </c>
      <c r="G37" s="37">
        <f>G13/('1'!G42/10)</f>
        <v>6.164948092031425</v>
      </c>
      <c r="H37" s="20"/>
    </row>
    <row r="38" spans="1:8" x14ac:dyDescent="0.25">
      <c r="A38" s="39" t="s">
        <v>73</v>
      </c>
      <c r="B38" s="21">
        <f>'1'!B42/10</f>
        <v>5702400</v>
      </c>
      <c r="C38" s="21">
        <f>'1'!C42/10</f>
        <v>5702400</v>
      </c>
      <c r="D38" s="21">
        <f>'1'!D42/10</f>
        <v>5702400</v>
      </c>
      <c r="E38" s="21">
        <f>'1'!E42/10</f>
        <v>5702400</v>
      </c>
      <c r="F38" s="21">
        <f>'1'!F42/10</f>
        <v>5702400</v>
      </c>
      <c r="G38" s="21">
        <f>'1'!G42/10</f>
        <v>5702400</v>
      </c>
    </row>
    <row r="39" spans="1:8" ht="15.75" x14ac:dyDescent="0.25">
      <c r="A39" s="3"/>
      <c r="G39" s="22"/>
    </row>
    <row r="40" spans="1:8" x14ac:dyDescent="0.25">
      <c r="B40" s="21"/>
      <c r="C40" s="21"/>
      <c r="D40" s="21"/>
      <c r="E40" s="21"/>
      <c r="F40" s="21"/>
      <c r="G40" s="22"/>
    </row>
    <row r="41" spans="1:8" x14ac:dyDescent="0.25">
      <c r="B41" s="21"/>
      <c r="C41" s="21"/>
      <c r="D41" s="21"/>
      <c r="E41" s="21"/>
      <c r="F41" s="21"/>
      <c r="G41" s="22"/>
    </row>
    <row r="42" spans="1:8" x14ac:dyDescent="0.25">
      <c r="B42" s="21"/>
      <c r="C42" s="21"/>
      <c r="D42" s="21"/>
      <c r="E42" s="21"/>
      <c r="F42" s="21"/>
      <c r="G42" s="22"/>
    </row>
    <row r="43" spans="1:8" x14ac:dyDescent="0.25">
      <c r="B43" s="21"/>
      <c r="C43" s="21"/>
      <c r="D43" s="21"/>
      <c r="E43" s="21"/>
      <c r="F43" s="21"/>
      <c r="G43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" sqref="G1:G1048576"/>
    </sheetView>
  </sheetViews>
  <sheetFormatPr defaultRowHeight="15" x14ac:dyDescent="0.25"/>
  <cols>
    <col min="1" max="1" width="31.28515625" bestFit="1" customWidth="1"/>
    <col min="2" max="7" width="10.5703125" bestFit="1" customWidth="1"/>
  </cols>
  <sheetData>
    <row r="1" spans="1:8" x14ac:dyDescent="0.25">
      <c r="A1" s="2" t="s">
        <v>43</v>
      </c>
    </row>
    <row r="2" spans="1:8" x14ac:dyDescent="0.25">
      <c r="A2" s="2" t="s">
        <v>47</v>
      </c>
    </row>
    <row r="3" spans="1:8" x14ac:dyDescent="0.25">
      <c r="A3" s="2" t="s">
        <v>59</v>
      </c>
    </row>
    <row r="4" spans="1:8" x14ac:dyDescent="0.25">
      <c r="A4" s="2"/>
      <c r="B4" s="45" t="s">
        <v>55</v>
      </c>
      <c r="C4" s="45" t="s">
        <v>53</v>
      </c>
      <c r="D4" s="45" t="s">
        <v>54</v>
      </c>
      <c r="E4" s="45" t="s">
        <v>93</v>
      </c>
      <c r="F4" s="45" t="s">
        <v>94</v>
      </c>
      <c r="G4" s="30"/>
    </row>
    <row r="5" spans="1:8" x14ac:dyDescent="0.25">
      <c r="A5" s="2"/>
      <c r="B5" s="31">
        <v>43100</v>
      </c>
      <c r="C5" s="31">
        <v>43190</v>
      </c>
      <c r="D5" s="31">
        <v>43373</v>
      </c>
      <c r="E5" s="31">
        <v>43465</v>
      </c>
      <c r="F5" s="31">
        <v>43190</v>
      </c>
      <c r="G5" s="30"/>
    </row>
    <row r="6" spans="1:8" x14ac:dyDescent="0.25">
      <c r="A6" s="5" t="s">
        <v>60</v>
      </c>
      <c r="B6" s="28">
        <f>'2'!B26/'1'!B21</f>
        <v>2.6265147969001925E-3</v>
      </c>
      <c r="C6" s="28">
        <f>'2'!C26/'1'!C21</f>
        <v>4.8153873008311317E-3</v>
      </c>
      <c r="D6" s="28">
        <f>'2'!D26/'1'!D21</f>
        <v>1.0318804062789835E-3</v>
      </c>
      <c r="E6" s="28">
        <f>'2'!E26/'1'!E21</f>
        <v>1.9626367822646231E-3</v>
      </c>
      <c r="F6" s="28">
        <f>'2'!F26/'1'!F21</f>
        <v>4.7412720502847871E-3</v>
      </c>
      <c r="G6" s="28"/>
      <c r="H6" s="28"/>
    </row>
    <row r="7" spans="1:8" x14ac:dyDescent="0.25">
      <c r="A7" s="5" t="s">
        <v>61</v>
      </c>
      <c r="B7" s="28">
        <f>'2'!B26/'1'!B46</f>
        <v>7.0555897248988208E-3</v>
      </c>
      <c r="C7" s="28">
        <f>'2'!C26/'1'!C46</f>
        <v>1.1999768915685943E-2</v>
      </c>
      <c r="D7" s="28">
        <f>'2'!D26/'1'!D46</f>
        <v>2.6155571989573056E-3</v>
      </c>
      <c r="E7" s="28">
        <f>'2'!E26/'1'!E46</f>
        <v>5.4114500539549559E-3</v>
      </c>
      <c r="F7" s="28">
        <f>'2'!F26/'1'!F46</f>
        <v>1.185616460061247E-2</v>
      </c>
      <c r="G7" s="28"/>
      <c r="H7" s="28"/>
    </row>
    <row r="8" spans="1:8" x14ac:dyDescent="0.25">
      <c r="A8" s="5" t="s">
        <v>48</v>
      </c>
      <c r="B8" s="12">
        <f>('1'!B27+'1'!B32)/'1'!B46</f>
        <v>1.6331427443297873E-2</v>
      </c>
      <c r="C8" s="12">
        <f>('1'!C27+'1'!C32)/'1'!C46</f>
        <v>4.6941833208477323E-3</v>
      </c>
      <c r="D8" s="12">
        <f>('1'!D27+'1'!D32)/'1'!D46</f>
        <v>4.1637200603974649E-3</v>
      </c>
      <c r="E8" s="12">
        <f>('1'!E27+'1'!E32)/'1'!E46</f>
        <v>3.8885278999338615E-3</v>
      </c>
      <c r="F8" s="12">
        <f>('1'!F27+'1'!F32)/'1'!F46</f>
        <v>3.6356408032980044E-3</v>
      </c>
      <c r="G8" s="12"/>
      <c r="H8" s="12"/>
    </row>
    <row r="9" spans="1:8" x14ac:dyDescent="0.25">
      <c r="A9" s="5" t="s">
        <v>49</v>
      </c>
      <c r="B9" s="12">
        <f>'1'!B20/'1'!B38</f>
        <v>1.2714507917114517</v>
      </c>
      <c r="C9" s="12">
        <f>'1'!C20/'1'!C38</f>
        <v>1.3114495212916115</v>
      </c>
      <c r="D9" s="12">
        <f>'1'!D20/'1'!D38</f>
        <v>1.3062746222252433</v>
      </c>
      <c r="E9" s="12">
        <f>'1'!E20/'1'!E38</f>
        <v>1.2587703722412877</v>
      </c>
      <c r="F9" s="12">
        <f>'1'!F20/'1'!F38</f>
        <v>1.3094380652935718</v>
      </c>
      <c r="G9" s="12"/>
      <c r="H9" s="12"/>
    </row>
    <row r="10" spans="1:8" x14ac:dyDescent="0.25">
      <c r="A10" s="5" t="s">
        <v>62</v>
      </c>
      <c r="B10" s="28">
        <f>'2'!B26/'2'!B7</f>
        <v>3.6756183717627697E-3</v>
      </c>
      <c r="C10" s="28">
        <f>'2'!C26/'2'!C7</f>
        <v>4.8646881762039879E-3</v>
      </c>
      <c r="D10" s="28">
        <f>'2'!D26/'2'!D7</f>
        <v>4.0063326629838731E-3</v>
      </c>
      <c r="E10" s="28">
        <f>'2'!E26/'2'!E7</f>
        <v>3.8823575931255946E-3</v>
      </c>
      <c r="F10" s="28">
        <f>'2'!F26/'2'!F7</f>
        <v>6.0155464346687247E-3</v>
      </c>
      <c r="G10" s="28"/>
      <c r="H10" s="28"/>
    </row>
    <row r="11" spans="1:8" x14ac:dyDescent="0.25">
      <c r="A11" t="s">
        <v>50</v>
      </c>
      <c r="B11" s="28">
        <f>'2'!B15/'2'!B7</f>
        <v>7.9153167906772515E-3</v>
      </c>
      <c r="C11" s="28">
        <f>'2'!C15/'2'!C7</f>
        <v>8.8342013644395843E-3</v>
      </c>
      <c r="D11" s="28">
        <f>'2'!D15/'2'!D7</f>
        <v>1.8653430830520193E-2</v>
      </c>
      <c r="E11" s="28">
        <f>'2'!E15/'2'!E7</f>
        <v>1.8938329722563874E-2</v>
      </c>
      <c r="F11" s="28">
        <f>'2'!F15/'2'!F7</f>
        <v>1.8391595921326505E-2</v>
      </c>
      <c r="G11" s="28"/>
      <c r="H11" s="28"/>
    </row>
    <row r="12" spans="1:8" x14ac:dyDescent="0.25">
      <c r="A12" s="5" t="s">
        <v>63</v>
      </c>
      <c r="B12" s="28">
        <f>'2'!B26/('1'!B46+'1'!B27+'1'!B32)</f>
        <v>6.942213469328596E-3</v>
      </c>
      <c r="C12" s="28">
        <f>'2'!C26/('1'!C46+'1'!C27+'1'!C32)</f>
        <v>1.1943702984347659E-2</v>
      </c>
      <c r="D12" s="28">
        <f>'2'!D26/('1'!D46+'1'!D27+'1'!D32)</f>
        <v>2.6047119077355113E-3</v>
      </c>
      <c r="E12" s="28">
        <f>'2'!E26/('1'!E46+'1'!E27+'1'!E32)</f>
        <v>5.3904889871341987E-3</v>
      </c>
      <c r="F12" s="28">
        <f>'2'!F26/('1'!F46+'1'!F27+'1'!F32)</f>
        <v>1.1813215990539094E-2</v>
      </c>
      <c r="G12" s="28"/>
      <c r="H1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2020-04-11T15:24:41Z</dcterms:modified>
</cp:coreProperties>
</file>