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nik\Google Drive\Financial Statements\Checked &amp; Final\FS Template\Formate_3\Textile\Quarterly\"/>
    </mc:Choice>
  </mc:AlternateContent>
  <bookViews>
    <workbookView xWindow="0" yWindow="0" windowWidth="9540" windowHeight="7305" activeTab="2"/>
  </bookViews>
  <sheets>
    <sheet name="1" sheetId="1" r:id="rId1"/>
    <sheet name="2" sheetId="2" r:id="rId2"/>
    <sheet name="3" sheetId="3" r:id="rId3"/>
    <sheet name="Ratio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7" i="3" l="1"/>
  <c r="F46" i="1"/>
  <c r="G40" i="3" l="1"/>
  <c r="H40" i="3"/>
  <c r="G32" i="3"/>
  <c r="H32" i="3"/>
  <c r="G24" i="3"/>
  <c r="H24" i="3"/>
  <c r="G14" i="3"/>
  <c r="G39" i="3" s="1"/>
  <c r="H14" i="3"/>
  <c r="H39" i="3" s="1"/>
  <c r="G27" i="2"/>
  <c r="H27" i="2"/>
  <c r="G20" i="2"/>
  <c r="H20" i="2"/>
  <c r="G10" i="2"/>
  <c r="H10" i="2"/>
  <c r="G8" i="2"/>
  <c r="G13" i="2" s="1"/>
  <c r="G17" i="2" s="1"/>
  <c r="G19" i="2" s="1"/>
  <c r="H8" i="2"/>
  <c r="H13" i="2" s="1"/>
  <c r="H17" i="2" s="1"/>
  <c r="H19" i="2" s="1"/>
  <c r="G46" i="1"/>
  <c r="H46" i="1"/>
  <c r="G37" i="1"/>
  <c r="G45" i="1" s="1"/>
  <c r="H37" i="1"/>
  <c r="H45" i="1" s="1"/>
  <c r="G29" i="1"/>
  <c r="H29" i="1"/>
  <c r="G26" i="1"/>
  <c r="H26" i="1"/>
  <c r="G13" i="1"/>
  <c r="H13" i="1"/>
  <c r="G7" i="1"/>
  <c r="H7" i="1"/>
  <c r="H34" i="3" l="1"/>
  <c r="H37" i="3" s="1"/>
  <c r="H35" i="1"/>
  <c r="H43" i="1" s="1"/>
  <c r="H22" i="1"/>
  <c r="G34" i="3"/>
  <c r="H24" i="2"/>
  <c r="H26" i="2" s="1"/>
  <c r="G24" i="2"/>
  <c r="G26" i="2" s="1"/>
  <c r="G35" i="1"/>
  <c r="G43" i="1" s="1"/>
  <c r="G22" i="1"/>
  <c r="C40" i="3"/>
  <c r="D40" i="3"/>
  <c r="E40" i="3"/>
  <c r="F40" i="3"/>
  <c r="B40" i="3"/>
  <c r="C27" i="2"/>
  <c r="D27" i="2"/>
  <c r="E27" i="2"/>
  <c r="F27" i="2"/>
  <c r="B27" i="2"/>
  <c r="C46" i="1"/>
  <c r="D46" i="1"/>
  <c r="E46" i="1"/>
  <c r="B46" i="1"/>
  <c r="B37" i="1"/>
  <c r="C37" i="1"/>
  <c r="D37" i="1"/>
  <c r="E37" i="1"/>
  <c r="F37" i="1"/>
  <c r="C14" i="3" l="1"/>
  <c r="C39" i="3" s="1"/>
  <c r="D14" i="3"/>
  <c r="D39" i="3" s="1"/>
  <c r="B39" i="3"/>
  <c r="B32" i="3"/>
  <c r="C32" i="3"/>
  <c r="D32" i="3"/>
  <c r="B24" i="3"/>
  <c r="B34" i="3" s="1"/>
  <c r="B37" i="3" s="1"/>
  <c r="C24" i="3"/>
  <c r="D24" i="3"/>
  <c r="D34" i="3" s="1"/>
  <c r="D37" i="3" s="1"/>
  <c r="B14" i="3"/>
  <c r="C34" i="3" l="1"/>
  <c r="C37" i="3" s="1"/>
  <c r="B20" i="2"/>
  <c r="C20" i="2"/>
  <c r="D20" i="2"/>
  <c r="B10" i="2"/>
  <c r="C10" i="2"/>
  <c r="D10" i="2"/>
  <c r="B8" i="2"/>
  <c r="B13" i="2" s="1"/>
  <c r="B17" i="2" s="1"/>
  <c r="C8" i="2"/>
  <c r="D8" i="2"/>
  <c r="B26" i="1"/>
  <c r="C26" i="1"/>
  <c r="D26" i="1"/>
  <c r="B29" i="1"/>
  <c r="C29" i="1"/>
  <c r="D29" i="1"/>
  <c r="B45" i="1"/>
  <c r="C45" i="1"/>
  <c r="D45" i="1"/>
  <c r="B13" i="1"/>
  <c r="C13" i="1"/>
  <c r="D13" i="1"/>
  <c r="B7" i="1"/>
  <c r="C7" i="1"/>
  <c r="D7" i="1"/>
  <c r="F32" i="3"/>
  <c r="E32" i="3"/>
  <c r="F24" i="3"/>
  <c r="E24" i="3"/>
  <c r="F14" i="3"/>
  <c r="F39" i="3" s="1"/>
  <c r="E14" i="3"/>
  <c r="E39" i="3" s="1"/>
  <c r="F20" i="2"/>
  <c r="E20" i="2"/>
  <c r="F10" i="2"/>
  <c r="E10" i="2"/>
  <c r="F8" i="2"/>
  <c r="F13" i="2" s="1"/>
  <c r="F17" i="2" s="1"/>
  <c r="F19" i="2" s="1"/>
  <c r="F24" i="2" s="1"/>
  <c r="F26" i="2" s="1"/>
  <c r="E8" i="2"/>
  <c r="E13" i="2" s="1"/>
  <c r="E17" i="2" s="1"/>
  <c r="E19" i="2" s="1"/>
  <c r="E24" i="2" s="1"/>
  <c r="E26" i="2" s="1"/>
  <c r="F29" i="1"/>
  <c r="E29" i="1"/>
  <c r="F26" i="1"/>
  <c r="E26" i="1"/>
  <c r="F45" i="1"/>
  <c r="E45" i="1"/>
  <c r="F13" i="1"/>
  <c r="E13" i="1"/>
  <c r="F7" i="1"/>
  <c r="E7" i="1"/>
  <c r="B19" i="2" l="1"/>
  <c r="D13" i="2"/>
  <c r="D17" i="2" s="1"/>
  <c r="B35" i="1"/>
  <c r="B43" i="1" s="1"/>
  <c r="D22" i="1"/>
  <c r="F35" i="1"/>
  <c r="F43" i="1" s="1"/>
  <c r="C13" i="2"/>
  <c r="C17" i="2" s="1"/>
  <c r="C19" i="2" s="1"/>
  <c r="D19" i="2"/>
  <c r="B22" i="1"/>
  <c r="E22" i="1"/>
  <c r="C35" i="1"/>
  <c r="C43" i="1" s="1"/>
  <c r="C22" i="1"/>
  <c r="B24" i="2"/>
  <c r="B26" i="2" s="1"/>
  <c r="E35" i="1"/>
  <c r="E43" i="1" s="1"/>
  <c r="F22" i="1"/>
  <c r="E34" i="3"/>
  <c r="E37" i="3" s="1"/>
  <c r="F34" i="3"/>
  <c r="F37" i="3" s="1"/>
  <c r="D24" i="2" l="1"/>
  <c r="D26" i="2" s="1"/>
  <c r="C24" i="2"/>
  <c r="C26" i="2" s="1"/>
  <c r="D35" i="1"/>
  <c r="D43" i="1" s="1"/>
  <c r="D9" i="4" l="1"/>
  <c r="C9" i="4"/>
  <c r="B9" i="4"/>
  <c r="E11" i="4"/>
  <c r="F11" i="4"/>
  <c r="E9" i="4"/>
  <c r="F9" i="4"/>
  <c r="B11" i="4" l="1"/>
  <c r="D11" i="4"/>
  <c r="C11" i="4"/>
  <c r="D12" i="4" l="1"/>
  <c r="C7" i="4"/>
  <c r="B10" i="4"/>
  <c r="B6" i="4"/>
  <c r="B7" i="4"/>
  <c r="B12" i="4"/>
  <c r="F10" i="4"/>
  <c r="F7" i="4"/>
  <c r="F6" i="4"/>
  <c r="F12" i="4"/>
  <c r="E7" i="4"/>
  <c r="E10" i="4"/>
  <c r="E6" i="4"/>
  <c r="E12" i="4"/>
  <c r="D6" i="4" l="1"/>
  <c r="D10" i="4"/>
  <c r="D7" i="4"/>
  <c r="C12" i="4"/>
  <c r="C6" i="4"/>
  <c r="C10" i="4"/>
</calcChain>
</file>

<file path=xl/sharedStrings.xml><?xml version="1.0" encoding="utf-8"?>
<sst xmlns="http://schemas.openxmlformats.org/spreadsheetml/2006/main" count="124" uniqueCount="95">
  <si>
    <t>ASSETS</t>
  </si>
  <si>
    <t>NON CURRENT ASSETS</t>
  </si>
  <si>
    <t>CURRENT ASSETS</t>
  </si>
  <si>
    <t>Cash and Cash Equivalents</t>
  </si>
  <si>
    <t>Gross Profit</t>
  </si>
  <si>
    <t>Inventories</t>
  </si>
  <si>
    <t>Closing Cash &amp; Cash Equivalents</t>
  </si>
  <si>
    <t>Share Capital</t>
  </si>
  <si>
    <t>Contribution to WPPF</t>
  </si>
  <si>
    <t>Deferred Tax Liability</t>
  </si>
  <si>
    <t>Advances, Deposits and Sundry Receivables</t>
  </si>
  <si>
    <t>Other Income</t>
  </si>
  <si>
    <t>Income Tax Paid</t>
  </si>
  <si>
    <t>Payment of Dividend</t>
  </si>
  <si>
    <t>Sundry Creditors</t>
  </si>
  <si>
    <t>Property,Plant  and  Equipment</t>
  </si>
  <si>
    <t>Investment</t>
  </si>
  <si>
    <t>Trade Debtors</t>
  </si>
  <si>
    <t>Other Receivables</t>
  </si>
  <si>
    <t>Share Premium</t>
  </si>
  <si>
    <t>Reserve and Surplus</t>
  </si>
  <si>
    <t>Fair Valuation Surplus of Investment</t>
  </si>
  <si>
    <t>Short term Loan</t>
  </si>
  <si>
    <t>Trade Creditors</t>
  </si>
  <si>
    <t>Administrative &amp; Selling Overhead</t>
  </si>
  <si>
    <t>Financial Expenses</t>
  </si>
  <si>
    <t>Current</t>
  </si>
  <si>
    <t>Deferred</t>
  </si>
  <si>
    <t>Collection from Turnover</t>
  </si>
  <si>
    <t>Interest and Other Financial Charges paid</t>
  </si>
  <si>
    <t>Payment for costs and expenses</t>
  </si>
  <si>
    <t>Property, Plant &amp; Equipment Acquired</t>
  </si>
  <si>
    <t>Sale of Unusable Asset</t>
  </si>
  <si>
    <t>Investment in Shares of CDBL</t>
  </si>
  <si>
    <t>Working Capital Loan Received/Repaid</t>
  </si>
  <si>
    <t>Long Term Loan Rceived/Repayment</t>
  </si>
  <si>
    <t>Short Term Loan Received/Repaid</t>
  </si>
  <si>
    <t>Security Deposit</t>
  </si>
  <si>
    <t>APEX SPINING &amp; KNITTING MILLS LIMITED</t>
  </si>
  <si>
    <t>Ratio</t>
  </si>
  <si>
    <t>Debt to Equity</t>
  </si>
  <si>
    <t>Current Ratio</t>
  </si>
  <si>
    <t>Net Margin</t>
  </si>
  <si>
    <t>Operating Margin</t>
  </si>
  <si>
    <t>Investment in Financial Assets</t>
  </si>
  <si>
    <t>Trade Receivables</t>
  </si>
  <si>
    <t>Other Payables</t>
  </si>
  <si>
    <t>Under provision of tax</t>
  </si>
  <si>
    <t>Other income from operational foreign exchange gain/(loss)</t>
  </si>
  <si>
    <t>Quarter 1</t>
  </si>
  <si>
    <t>Quarter 2</t>
  </si>
  <si>
    <t>Other operating  income</t>
  </si>
  <si>
    <t>Finance Income</t>
  </si>
  <si>
    <t>Interest and financial charges paid</t>
  </si>
  <si>
    <t>Finance  Income</t>
  </si>
  <si>
    <t>Income form STD</t>
  </si>
  <si>
    <t>Investment in FDRs</t>
  </si>
  <si>
    <t>Income from FDRs</t>
  </si>
  <si>
    <t>Income from Dividend</t>
  </si>
  <si>
    <t>Investment in Fixed Deposit Receipts(FDRs)</t>
  </si>
  <si>
    <t>Quarter 3</t>
  </si>
  <si>
    <t>Working Capital Loan(Secured)</t>
  </si>
  <si>
    <t>Balance Sheet</t>
  </si>
  <si>
    <t>Liabilities and Capital</t>
  </si>
  <si>
    <t>Liabilities</t>
  </si>
  <si>
    <t>Shareholders’ Equity</t>
  </si>
  <si>
    <t>Non Current Liabilities</t>
  </si>
  <si>
    <t>Current Liabilities</t>
  </si>
  <si>
    <t>Net assets value per share</t>
  </si>
  <si>
    <t>Shares to calculate NAVPS</t>
  </si>
  <si>
    <t>Net Revenues</t>
  </si>
  <si>
    <t>Cost of goods sold</t>
  </si>
  <si>
    <t>Operating Incomes/Expenses</t>
  </si>
  <si>
    <t>Operating Profit</t>
  </si>
  <si>
    <t>Non-Operating Income/(Expenses)</t>
  </si>
  <si>
    <t>Profit Before contribution to WPPF</t>
  </si>
  <si>
    <t>Profit Before Taxation</t>
  </si>
  <si>
    <t>Provision for Taxation</t>
  </si>
  <si>
    <t>Net Profit</t>
  </si>
  <si>
    <t>Earnings per share (par value Taka 10)</t>
  </si>
  <si>
    <t>Shares to Calculate EPS</t>
  </si>
  <si>
    <t>Cash Flow Statement</t>
  </si>
  <si>
    <t>Net Cash Flows - Operating Activities</t>
  </si>
  <si>
    <t>Net Cash Flows - Investment Activities</t>
  </si>
  <si>
    <t>Net Cash Flows - Financing Activities</t>
  </si>
  <si>
    <t>Net Change in Cash Flows</t>
  </si>
  <si>
    <t>Cash and Cash Equivalents at Beginning Period</t>
  </si>
  <si>
    <t>Effects of exchange rate changes on cash and cash equivalents</t>
  </si>
  <si>
    <t>Net Operating Cash Flow Per Share</t>
  </si>
  <si>
    <t>Shares to Calculate NOCFPS</t>
  </si>
  <si>
    <t>Return on Asset (ROA)</t>
  </si>
  <si>
    <t>Return on Equity (ROE)</t>
  </si>
  <si>
    <t>Return on Invested Capital (ROIC)</t>
  </si>
  <si>
    <t>As at quarter end</t>
  </si>
  <si>
    <t>Income Statement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</si>
</sst>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1" formatCode="_(* #,##0_);_(* \(#,##0\);_(* &quot;-&quot;_);_(@_)"/>
    <numFmt numFmtId="164" formatCode="0.0%"/>
    <numFmt numFmtId="165" formatCode="0.0"/>
    <numFmt numFmtId="166" formatCode="[$-409]d\-mmm\-yy;@"/>
    <numFmt numFmtId="167" formatCode="_(* #,##0.00_);_(* \(#,##0.00\);_(* &quot;-&quot;_);_(@_)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44">
    <xf numFmtId="0" fontId="0" fillId="0" borderId="0" xfId="0"/>
    <xf numFmtId="0" fontId="1" fillId="0" borderId="0" xfId="0" applyFont="1"/>
    <xf numFmtId="164" fontId="0" fillId="0" borderId="0" xfId="1" applyNumberFormat="1" applyFont="1"/>
    <xf numFmtId="9" fontId="0" fillId="0" borderId="0" xfId="0" applyNumberFormat="1"/>
    <xf numFmtId="165" fontId="0" fillId="0" borderId="0" xfId="0" applyNumberFormat="1"/>
    <xf numFmtId="10" fontId="0" fillId="0" borderId="0" xfId="1" applyNumberFormat="1" applyFont="1"/>
    <xf numFmtId="41" fontId="2" fillId="0" borderId="0" xfId="0" applyNumberFormat="1" applyFont="1"/>
    <xf numFmtId="41" fontId="0" fillId="0" borderId="0" xfId="0" applyNumberFormat="1"/>
    <xf numFmtId="41" fontId="1" fillId="0" borderId="0" xfId="0" applyNumberFormat="1" applyFont="1"/>
    <xf numFmtId="41" fontId="0" fillId="0" borderId="0" xfId="0" applyNumberFormat="1" applyFont="1"/>
    <xf numFmtId="41" fontId="0" fillId="0" borderId="0" xfId="0" applyNumberFormat="1" applyFill="1"/>
    <xf numFmtId="166" fontId="0" fillId="0" borderId="0" xfId="0" applyNumberFormat="1"/>
    <xf numFmtId="167" fontId="1" fillId="0" borderId="0" xfId="0" applyNumberFormat="1" applyFont="1"/>
    <xf numFmtId="167" fontId="0" fillId="0" borderId="0" xfId="0" applyNumberFormat="1"/>
    <xf numFmtId="0" fontId="2" fillId="0" borderId="0" xfId="0" applyNumberFormat="1" applyFont="1"/>
    <xf numFmtId="0" fontId="0" fillId="0" borderId="0" xfId="0" applyNumberFormat="1"/>
    <xf numFmtId="0" fontId="1" fillId="0" borderId="0" xfId="0" applyNumberFormat="1" applyFont="1"/>
    <xf numFmtId="0" fontId="0" fillId="0" borderId="0" xfId="0" applyNumberFormat="1" applyFont="1"/>
    <xf numFmtId="41" fontId="0" fillId="0" borderId="1" xfId="0" applyNumberFormat="1" applyBorder="1"/>
    <xf numFmtId="41" fontId="1" fillId="0" borderId="0" xfId="0" applyNumberFormat="1" applyFont="1" applyFill="1"/>
    <xf numFmtId="41" fontId="0" fillId="0" borderId="0" xfId="0" applyNumberFormat="1" applyFont="1" applyFill="1"/>
    <xf numFmtId="41" fontId="0" fillId="0" borderId="0" xfId="0" applyNumberFormat="1" applyFont="1" applyBorder="1"/>
    <xf numFmtId="41" fontId="1" fillId="0" borderId="0" xfId="0" applyNumberFormat="1" applyFont="1" applyBorder="1"/>
    <xf numFmtId="41" fontId="1" fillId="0" borderId="2" xfId="0" applyNumberFormat="1" applyFont="1" applyBorder="1"/>
    <xf numFmtId="41" fontId="0" fillId="0" borderId="0" xfId="0" applyNumberFormat="1" applyBorder="1"/>
    <xf numFmtId="0" fontId="0" fillId="0" borderId="0" xfId="0" applyNumberFormat="1" applyBorder="1"/>
    <xf numFmtId="41" fontId="1" fillId="0" borderId="3" xfId="0" applyNumberFormat="1" applyFont="1" applyBorder="1"/>
    <xf numFmtId="41" fontId="3" fillId="0" borderId="3" xfId="0" applyNumberFormat="1" applyFont="1" applyBorder="1"/>
    <xf numFmtId="0" fontId="0" fillId="0" borderId="0" xfId="0" applyNumberFormat="1" applyAlignment="1">
      <alignment wrapText="1"/>
    </xf>
    <xf numFmtId="0" fontId="0" fillId="0" borderId="0" xfId="0" applyNumberFormat="1" applyFont="1" applyAlignment="1">
      <alignment wrapText="1"/>
    </xf>
    <xf numFmtId="41" fontId="0" fillId="0" borderId="0" xfId="0" applyNumberFormat="1" applyAlignment="1">
      <alignment horizontal="center"/>
    </xf>
    <xf numFmtId="41" fontId="5" fillId="0" borderId="0" xfId="0" applyNumberFormat="1" applyFont="1"/>
    <xf numFmtId="41" fontId="5" fillId="0" borderId="0" xfId="0" applyNumberFormat="1" applyFont="1" applyAlignment="1">
      <alignment horizontal="center"/>
    </xf>
    <xf numFmtId="166" fontId="6" fillId="0" borderId="0" xfId="0" applyNumberFormat="1" applyFont="1"/>
    <xf numFmtId="166" fontId="2" fillId="0" borderId="0" xfId="0" applyNumberFormat="1" applyFont="1" applyAlignment="1">
      <alignment horizontal="center"/>
    </xf>
    <xf numFmtId="41" fontId="1" fillId="0" borderId="0" xfId="0" applyNumberFormat="1" applyFont="1" applyAlignment="1">
      <alignment horizontal="center"/>
    </xf>
    <xf numFmtId="0" fontId="1" fillId="0" borderId="0" xfId="0" applyFont="1" applyBorder="1"/>
    <xf numFmtId="0" fontId="1" fillId="0" borderId="1" xfId="0" applyFont="1" applyBorder="1" applyAlignment="1">
      <alignment horizontal="left"/>
    </xf>
    <xf numFmtId="0" fontId="7" fillId="0" borderId="0" xfId="0" applyFont="1"/>
    <xf numFmtId="0" fontId="2" fillId="0" borderId="1" xfId="0" applyFont="1" applyBorder="1" applyAlignment="1">
      <alignment horizontal="left"/>
    </xf>
    <xf numFmtId="0" fontId="8" fillId="0" borderId="0" xfId="0" applyFont="1" applyAlignment="1">
      <alignment horizontal="left"/>
    </xf>
    <xf numFmtId="0" fontId="1" fillId="0" borderId="1" xfId="0" applyFont="1" applyBorder="1"/>
    <xf numFmtId="0" fontId="1" fillId="0" borderId="2" xfId="0" applyFont="1" applyBorder="1"/>
    <xf numFmtId="41" fontId="0" fillId="0" borderId="0" xfId="0" applyNumberFormat="1" applyFont="1" applyAlignment="1">
      <alignment horizontal="center"/>
    </xf>
  </cellXfs>
  <cellStyles count="2">
    <cellStyle name="Normal" xfId="0" builtinId="0"/>
    <cellStyle name="Percent" xfId="1" builtinId="5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47"/>
  <sheetViews>
    <sheetView workbookViewId="0">
      <pane xSplit="1" ySplit="5" topLeftCell="F38" activePane="bottomRight" state="frozen"/>
      <selection pane="topRight" activeCell="B1" sqref="B1"/>
      <selection pane="bottomLeft" activeCell="A6" sqref="A6"/>
      <selection pane="bottomRight" activeCell="H48" sqref="H48"/>
    </sheetView>
  </sheetViews>
  <sheetFormatPr defaultRowHeight="15" x14ac:dyDescent="0.25"/>
  <cols>
    <col min="1" max="1" width="37.5703125" style="15" customWidth="1"/>
    <col min="2" max="2" width="14.5703125" style="7" bestFit="1" customWidth="1"/>
    <col min="3" max="4" width="14.42578125" style="7" bestFit="1" customWidth="1"/>
    <col min="5" max="5" width="14.5703125" style="7" bestFit="1" customWidth="1"/>
    <col min="6" max="6" width="14.42578125" style="7" bestFit="1" customWidth="1"/>
    <col min="7" max="7" width="14.85546875" style="7" customWidth="1"/>
    <col min="8" max="8" width="15.140625" style="7" customWidth="1"/>
    <col min="9" max="16384" width="9.140625" style="7"/>
  </cols>
  <sheetData>
    <row r="1" spans="1:8" x14ac:dyDescent="0.25">
      <c r="A1" s="36" t="s">
        <v>38</v>
      </c>
    </row>
    <row r="2" spans="1:8" x14ac:dyDescent="0.25">
      <c r="A2" s="36" t="s">
        <v>62</v>
      </c>
    </row>
    <row r="3" spans="1:8" x14ac:dyDescent="0.25">
      <c r="A3" s="36" t="s">
        <v>93</v>
      </c>
    </row>
    <row r="4" spans="1:8" x14ac:dyDescent="0.25">
      <c r="A4"/>
      <c r="B4" s="43" t="s">
        <v>50</v>
      </c>
      <c r="C4" s="43" t="s">
        <v>60</v>
      </c>
      <c r="D4" s="43" t="s">
        <v>49</v>
      </c>
      <c r="E4" s="43" t="s">
        <v>50</v>
      </c>
      <c r="F4" s="43" t="s">
        <v>60</v>
      </c>
      <c r="G4" s="43" t="s">
        <v>49</v>
      </c>
      <c r="H4" s="43" t="s">
        <v>50</v>
      </c>
    </row>
    <row r="5" spans="1:8" s="11" customFormat="1" ht="15.75" x14ac:dyDescent="0.25">
      <c r="A5" s="15"/>
      <c r="B5" s="34">
        <v>43100</v>
      </c>
      <c r="C5" s="34">
        <v>43190</v>
      </c>
      <c r="D5" s="34">
        <v>43373</v>
      </c>
      <c r="E5" s="34">
        <v>43465</v>
      </c>
      <c r="F5" s="34">
        <v>43555</v>
      </c>
      <c r="G5" s="34">
        <v>43738</v>
      </c>
      <c r="H5" s="34">
        <v>43830</v>
      </c>
    </row>
    <row r="6" spans="1:8" x14ac:dyDescent="0.25">
      <c r="A6" s="37" t="s">
        <v>0</v>
      </c>
    </row>
    <row r="7" spans="1:8" x14ac:dyDescent="0.25">
      <c r="A7" s="38" t="s">
        <v>1</v>
      </c>
      <c r="B7" s="8">
        <f t="shared" ref="B7:D7" si="0">SUM(B8:B11)</f>
        <v>307573000</v>
      </c>
      <c r="C7" s="8">
        <f t="shared" si="0"/>
        <v>308806000</v>
      </c>
      <c r="D7" s="8">
        <f t="shared" si="0"/>
        <v>345133000</v>
      </c>
      <c r="E7" s="8">
        <f>SUM(E8:E11)</f>
        <v>339716000</v>
      </c>
      <c r="F7" s="8">
        <f t="shared" ref="F7:H7" si="1">SUM(F8:F11)</f>
        <v>336974000</v>
      </c>
      <c r="G7" s="8">
        <f t="shared" si="1"/>
        <v>317448000</v>
      </c>
      <c r="H7" s="8">
        <f t="shared" si="1"/>
        <v>305460000</v>
      </c>
    </row>
    <row r="8" spans="1:8" x14ac:dyDescent="0.25">
      <c r="A8" s="15" t="s">
        <v>15</v>
      </c>
      <c r="B8" s="7">
        <v>273297000</v>
      </c>
      <c r="C8" s="7">
        <v>261298000</v>
      </c>
      <c r="D8" s="9">
        <v>246551000</v>
      </c>
      <c r="E8" s="7">
        <v>239535000</v>
      </c>
      <c r="F8" s="7">
        <v>231858000</v>
      </c>
      <c r="G8" s="7">
        <v>216564000</v>
      </c>
      <c r="H8" s="7">
        <v>208241000</v>
      </c>
    </row>
    <row r="9" spans="1:8" x14ac:dyDescent="0.25">
      <c r="A9" s="15" t="s">
        <v>16</v>
      </c>
      <c r="B9" s="7">
        <v>25484000</v>
      </c>
      <c r="C9" s="7">
        <v>37450000</v>
      </c>
      <c r="D9" s="9">
        <v>28523000</v>
      </c>
      <c r="E9" s="7">
        <v>30122000</v>
      </c>
      <c r="F9" s="7">
        <v>30782000</v>
      </c>
      <c r="G9" s="7">
        <v>26551000</v>
      </c>
      <c r="H9" s="7">
        <v>22886000</v>
      </c>
    </row>
    <row r="10" spans="1:8" x14ac:dyDescent="0.25">
      <c r="A10" s="15" t="s">
        <v>44</v>
      </c>
      <c r="D10" s="9">
        <v>60000000</v>
      </c>
      <c r="E10" s="7">
        <v>60000000</v>
      </c>
      <c r="F10" s="7">
        <v>64275000</v>
      </c>
      <c r="G10" s="7">
        <v>64275000</v>
      </c>
      <c r="H10" s="7">
        <v>64275000</v>
      </c>
    </row>
    <row r="11" spans="1:8" x14ac:dyDescent="0.25">
      <c r="A11" s="15" t="s">
        <v>37</v>
      </c>
      <c r="B11" s="7">
        <v>8792000</v>
      </c>
      <c r="C11" s="7">
        <v>10058000</v>
      </c>
      <c r="D11" s="9">
        <v>10059000</v>
      </c>
      <c r="E11" s="7">
        <v>10059000</v>
      </c>
      <c r="F11" s="7">
        <v>10059000</v>
      </c>
      <c r="G11" s="7">
        <v>10058000</v>
      </c>
      <c r="H11" s="7">
        <v>10058000</v>
      </c>
    </row>
    <row r="12" spans="1:8" x14ac:dyDescent="0.25">
      <c r="D12" s="9"/>
    </row>
    <row r="13" spans="1:8" x14ac:dyDescent="0.25">
      <c r="A13" s="38" t="s">
        <v>2</v>
      </c>
      <c r="B13" s="8">
        <f t="shared" ref="B13:D13" si="2">SUM(B14:B20)</f>
        <v>1138070000</v>
      </c>
      <c r="C13" s="8">
        <f t="shared" si="2"/>
        <v>1174770000</v>
      </c>
      <c r="D13" s="8">
        <f t="shared" si="2"/>
        <v>767707000</v>
      </c>
      <c r="E13" s="8">
        <f>SUM(E14:E20)</f>
        <v>975888000</v>
      </c>
      <c r="F13" s="8">
        <f t="shared" ref="F13:H13" si="3">SUM(F14:F20)</f>
        <v>1020437000</v>
      </c>
      <c r="G13" s="8">
        <f t="shared" si="3"/>
        <v>812780000</v>
      </c>
      <c r="H13" s="8">
        <f t="shared" si="3"/>
        <v>912526000</v>
      </c>
    </row>
    <row r="14" spans="1:8" x14ac:dyDescent="0.25">
      <c r="A14" s="17" t="s">
        <v>5</v>
      </c>
      <c r="B14" s="7">
        <v>192137000</v>
      </c>
      <c r="C14" s="9">
        <v>191809000</v>
      </c>
      <c r="D14" s="9">
        <v>221552000</v>
      </c>
      <c r="E14" s="7">
        <v>191132000</v>
      </c>
      <c r="F14" s="9">
        <v>193047000</v>
      </c>
      <c r="G14" s="7">
        <v>210599000</v>
      </c>
      <c r="H14" s="7">
        <v>196444000</v>
      </c>
    </row>
    <row r="15" spans="1:8" x14ac:dyDescent="0.25">
      <c r="A15" s="17" t="s">
        <v>45</v>
      </c>
      <c r="B15" s="7">
        <v>439970000</v>
      </c>
      <c r="C15" s="9">
        <v>435985000</v>
      </c>
      <c r="D15" s="9">
        <v>179280000</v>
      </c>
      <c r="E15" s="7">
        <v>508358000</v>
      </c>
      <c r="F15" s="9">
        <v>449367000</v>
      </c>
      <c r="G15" s="7">
        <v>233891000</v>
      </c>
      <c r="H15" s="7">
        <v>416370000</v>
      </c>
    </row>
    <row r="16" spans="1:8" x14ac:dyDescent="0.25">
      <c r="A16" s="17" t="s">
        <v>17</v>
      </c>
      <c r="C16" s="9"/>
      <c r="D16" s="9"/>
      <c r="F16" s="9"/>
    </row>
    <row r="17" spans="1:8" ht="30" x14ac:dyDescent="0.25">
      <c r="A17" s="29" t="s">
        <v>10</v>
      </c>
      <c r="B17" s="7">
        <v>68268000</v>
      </c>
      <c r="C17" s="9">
        <v>77402000</v>
      </c>
      <c r="D17" s="9">
        <v>63023000</v>
      </c>
      <c r="E17" s="7">
        <v>65879000</v>
      </c>
      <c r="F17" s="9">
        <v>72790000</v>
      </c>
      <c r="G17" s="7">
        <v>77001000</v>
      </c>
      <c r="H17" s="7">
        <v>80833000</v>
      </c>
    </row>
    <row r="18" spans="1:8" x14ac:dyDescent="0.25">
      <c r="A18" s="17" t="s">
        <v>18</v>
      </c>
      <c r="B18" s="7">
        <v>13426000</v>
      </c>
      <c r="C18" s="9">
        <v>17704000</v>
      </c>
      <c r="D18" s="9">
        <v>36557000</v>
      </c>
      <c r="E18" s="7">
        <v>19843000</v>
      </c>
      <c r="F18" s="9">
        <v>34678000</v>
      </c>
      <c r="G18" s="7">
        <v>24753000</v>
      </c>
      <c r="H18" s="7">
        <v>6065000</v>
      </c>
    </row>
    <row r="19" spans="1:8" x14ac:dyDescent="0.25">
      <c r="A19" s="17" t="s">
        <v>59</v>
      </c>
      <c r="C19" s="9">
        <v>60000000</v>
      </c>
      <c r="D19" s="9"/>
      <c r="F19" s="9"/>
    </row>
    <row r="20" spans="1:8" x14ac:dyDescent="0.25">
      <c r="A20" s="17" t="s">
        <v>3</v>
      </c>
      <c r="B20" s="7">
        <v>424269000</v>
      </c>
      <c r="C20" s="9">
        <v>391870000</v>
      </c>
      <c r="D20" s="9">
        <v>267295000</v>
      </c>
      <c r="E20" s="7">
        <v>190676000</v>
      </c>
      <c r="F20" s="9">
        <v>270555000</v>
      </c>
      <c r="G20" s="7">
        <v>266536000</v>
      </c>
      <c r="H20" s="7">
        <v>212814000</v>
      </c>
    </row>
    <row r="22" spans="1:8" x14ac:dyDescent="0.25">
      <c r="A22" s="16"/>
      <c r="B22" s="8">
        <f t="shared" ref="B22:D22" si="4">B13+B7</f>
        <v>1445643000</v>
      </c>
      <c r="C22" s="8">
        <f t="shared" si="4"/>
        <v>1483576000</v>
      </c>
      <c r="D22" s="8">
        <f t="shared" si="4"/>
        <v>1112840000</v>
      </c>
      <c r="E22" s="8">
        <f>E13+E7</f>
        <v>1315604000</v>
      </c>
      <c r="F22" s="8">
        <f t="shared" ref="F22:H22" si="5">F13+F7</f>
        <v>1357411000</v>
      </c>
      <c r="G22" s="8">
        <f t="shared" si="5"/>
        <v>1130228000</v>
      </c>
      <c r="H22" s="8">
        <f t="shared" si="5"/>
        <v>1217986000</v>
      </c>
    </row>
    <row r="24" spans="1:8" ht="15.75" x14ac:dyDescent="0.25">
      <c r="A24" s="39" t="s">
        <v>63</v>
      </c>
    </row>
    <row r="25" spans="1:8" ht="15.75" x14ac:dyDescent="0.25">
      <c r="A25" s="40" t="s">
        <v>64</v>
      </c>
    </row>
    <row r="26" spans="1:8" x14ac:dyDescent="0.25">
      <c r="A26" s="38" t="s">
        <v>66</v>
      </c>
      <c r="B26" s="8">
        <f t="shared" ref="B26:D26" si="6">SUM(B27)</f>
        <v>3871000</v>
      </c>
      <c r="C26" s="8">
        <f t="shared" si="6"/>
        <v>4645000</v>
      </c>
      <c r="D26" s="8">
        <f t="shared" si="6"/>
        <v>4808000</v>
      </c>
      <c r="E26" s="8">
        <f>SUM(E27)</f>
        <v>5085000</v>
      </c>
      <c r="F26" s="8">
        <f t="shared" ref="F26:H26" si="7">SUM(F27)</f>
        <v>3919000</v>
      </c>
      <c r="G26" s="8">
        <f t="shared" si="7"/>
        <v>5535000</v>
      </c>
      <c r="H26" s="8">
        <f t="shared" si="7"/>
        <v>2386000</v>
      </c>
    </row>
    <row r="27" spans="1:8" x14ac:dyDescent="0.25">
      <c r="A27" s="15" t="s">
        <v>9</v>
      </c>
      <c r="B27" s="7">
        <v>3871000</v>
      </c>
      <c r="C27" s="7">
        <v>4645000</v>
      </c>
      <c r="D27" s="7">
        <v>4808000</v>
      </c>
      <c r="E27" s="7">
        <v>5085000</v>
      </c>
      <c r="F27" s="7">
        <v>3919000</v>
      </c>
      <c r="G27" s="7">
        <v>5535000</v>
      </c>
      <c r="H27" s="7">
        <v>2386000</v>
      </c>
    </row>
    <row r="29" spans="1:8" x14ac:dyDescent="0.25">
      <c r="A29" s="38" t="s">
        <v>67</v>
      </c>
      <c r="B29" s="8">
        <f t="shared" ref="B29:D29" si="8">SUM(B30:B34)</f>
        <v>1005034000</v>
      </c>
      <c r="C29" s="8">
        <f t="shared" si="8"/>
        <v>1024017000</v>
      </c>
      <c r="D29" s="8">
        <f t="shared" si="8"/>
        <v>651001000</v>
      </c>
      <c r="E29" s="8">
        <f>SUM(E30:E34)</f>
        <v>861624000</v>
      </c>
      <c r="F29" s="8">
        <f>SUM(F30:F34)</f>
        <v>897241000</v>
      </c>
      <c r="G29" s="8">
        <f t="shared" ref="G29:H29" si="9">SUM(G30:G34)</f>
        <v>662799000</v>
      </c>
      <c r="H29" s="8">
        <f t="shared" si="9"/>
        <v>766179000</v>
      </c>
    </row>
    <row r="30" spans="1:8" x14ac:dyDescent="0.25">
      <c r="A30" s="17" t="s">
        <v>61</v>
      </c>
      <c r="C30" s="9">
        <v>13347000</v>
      </c>
      <c r="D30" s="9">
        <v>1696000</v>
      </c>
      <c r="E30" s="7">
        <v>6348000</v>
      </c>
      <c r="F30" s="9">
        <v>27426000</v>
      </c>
      <c r="G30" s="7">
        <v>44594000</v>
      </c>
      <c r="H30" s="7">
        <v>42521000</v>
      </c>
    </row>
    <row r="31" spans="1:8" x14ac:dyDescent="0.25">
      <c r="A31" s="15" t="s">
        <v>22</v>
      </c>
      <c r="B31" s="7">
        <v>64924000</v>
      </c>
      <c r="C31" s="7">
        <v>52525000</v>
      </c>
      <c r="D31" s="10">
        <v>61140000</v>
      </c>
      <c r="E31" s="7">
        <v>63023000</v>
      </c>
      <c r="F31" s="7">
        <v>52230000</v>
      </c>
      <c r="G31" s="7">
        <v>44019000</v>
      </c>
      <c r="H31" s="7">
        <v>116727000</v>
      </c>
    </row>
    <row r="32" spans="1:8" x14ac:dyDescent="0.25">
      <c r="A32" s="15" t="s">
        <v>23</v>
      </c>
      <c r="B32" s="7">
        <v>809232000</v>
      </c>
      <c r="C32" s="7">
        <v>814137000</v>
      </c>
      <c r="D32" s="10">
        <v>493706000</v>
      </c>
      <c r="E32" s="7">
        <v>664160000</v>
      </c>
      <c r="F32" s="7">
        <v>699049000</v>
      </c>
      <c r="G32" s="7">
        <v>442142000</v>
      </c>
      <c r="H32" s="7">
        <v>439481000</v>
      </c>
    </row>
    <row r="33" spans="1:12" x14ac:dyDescent="0.25">
      <c r="A33" s="15" t="s">
        <v>14</v>
      </c>
      <c r="D33" s="10"/>
    </row>
    <row r="34" spans="1:12" x14ac:dyDescent="0.25">
      <c r="A34" s="15" t="s">
        <v>46</v>
      </c>
      <c r="B34" s="7">
        <v>130878000</v>
      </c>
      <c r="C34" s="7">
        <v>144008000</v>
      </c>
      <c r="D34" s="10">
        <v>94459000</v>
      </c>
      <c r="E34" s="7">
        <v>128093000</v>
      </c>
      <c r="F34" s="7">
        <v>118536000</v>
      </c>
      <c r="G34" s="7">
        <v>132044000</v>
      </c>
      <c r="H34" s="7">
        <v>167450000</v>
      </c>
    </row>
    <row r="35" spans="1:12" x14ac:dyDescent="0.25">
      <c r="A35" s="16"/>
      <c r="B35" s="8">
        <f t="shared" ref="B35:H35" si="10">B29+B26</f>
        <v>1008905000</v>
      </c>
      <c r="C35" s="8">
        <f t="shared" si="10"/>
        <v>1028662000</v>
      </c>
      <c r="D35" s="8">
        <f t="shared" si="10"/>
        <v>655809000</v>
      </c>
      <c r="E35" s="8">
        <f t="shared" si="10"/>
        <v>866709000</v>
      </c>
      <c r="F35" s="8">
        <f t="shared" si="10"/>
        <v>901160000</v>
      </c>
      <c r="G35" s="8">
        <f t="shared" si="10"/>
        <v>668334000</v>
      </c>
      <c r="H35" s="8">
        <f t="shared" si="10"/>
        <v>768565000</v>
      </c>
    </row>
    <row r="36" spans="1:12" x14ac:dyDescent="0.25">
      <c r="A36" s="16"/>
      <c r="C36" s="8"/>
      <c r="D36" s="8"/>
      <c r="F36" s="8"/>
    </row>
    <row r="37" spans="1:12" x14ac:dyDescent="0.25">
      <c r="A37" s="38" t="s">
        <v>65</v>
      </c>
      <c r="B37" s="8">
        <f t="shared" ref="B37:D37" si="11">SUM(B38:B41)</f>
        <v>436738000</v>
      </c>
      <c r="C37" s="8">
        <f t="shared" si="11"/>
        <v>454914000</v>
      </c>
      <c r="D37" s="8">
        <f t="shared" si="11"/>
        <v>457031000</v>
      </c>
      <c r="E37" s="8">
        <f>SUM(E38:E41)</f>
        <v>448895000</v>
      </c>
      <c r="F37" s="8">
        <f t="shared" ref="F37:H37" si="12">SUM(F38:F41)</f>
        <v>456251000</v>
      </c>
      <c r="G37" s="8">
        <f t="shared" si="12"/>
        <v>461894000</v>
      </c>
      <c r="H37" s="8">
        <f t="shared" si="12"/>
        <v>449421000</v>
      </c>
    </row>
    <row r="38" spans="1:12" x14ac:dyDescent="0.25">
      <c r="A38" s="15" t="s">
        <v>7</v>
      </c>
      <c r="B38" s="7">
        <v>84000000</v>
      </c>
      <c r="C38" s="7">
        <v>84000000</v>
      </c>
      <c r="D38" s="7">
        <v>84000000</v>
      </c>
      <c r="E38" s="7">
        <v>84000000</v>
      </c>
      <c r="F38" s="7">
        <v>84000000</v>
      </c>
      <c r="G38" s="7">
        <v>84000000</v>
      </c>
      <c r="H38" s="7">
        <v>84000000</v>
      </c>
    </row>
    <row r="39" spans="1:12" x14ac:dyDescent="0.25">
      <c r="A39" s="15" t="s">
        <v>19</v>
      </c>
      <c r="B39" s="7">
        <v>15000000</v>
      </c>
      <c r="C39" s="7">
        <v>15000000</v>
      </c>
      <c r="D39" s="7">
        <v>15000000</v>
      </c>
      <c r="E39" s="7">
        <v>15000000</v>
      </c>
      <c r="F39" s="7">
        <v>15000000</v>
      </c>
      <c r="G39" s="7">
        <v>15000000</v>
      </c>
      <c r="H39" s="7">
        <v>15000000</v>
      </c>
    </row>
    <row r="40" spans="1:12" x14ac:dyDescent="0.25">
      <c r="A40" s="15" t="s">
        <v>20</v>
      </c>
      <c r="B40" s="7">
        <v>324291000</v>
      </c>
      <c r="C40" s="7">
        <v>331697000</v>
      </c>
      <c r="D40" s="7">
        <v>341850000</v>
      </c>
      <c r="E40" s="7">
        <v>332274000</v>
      </c>
      <c r="F40" s="7">
        <v>339036000</v>
      </c>
      <c r="G40" s="7">
        <v>348487000</v>
      </c>
      <c r="H40" s="7">
        <v>339312000</v>
      </c>
    </row>
    <row r="41" spans="1:12" x14ac:dyDescent="0.25">
      <c r="A41" s="28" t="s">
        <v>21</v>
      </c>
      <c r="B41" s="7">
        <v>13447000</v>
      </c>
      <c r="C41" s="7">
        <v>24217000</v>
      </c>
      <c r="D41" s="7">
        <v>16181000</v>
      </c>
      <c r="E41" s="7">
        <v>17621000</v>
      </c>
      <c r="F41" s="7">
        <v>18215000</v>
      </c>
      <c r="G41" s="7">
        <v>14407000</v>
      </c>
      <c r="H41" s="7">
        <v>11109000</v>
      </c>
    </row>
    <row r="43" spans="1:12" x14ac:dyDescent="0.25">
      <c r="A43" s="16"/>
      <c r="B43" s="8">
        <f>B35+B37</f>
        <v>1445643000</v>
      </c>
      <c r="C43" s="8">
        <f>C35+C37</f>
        <v>1483576000</v>
      </c>
      <c r="D43" s="8">
        <f>D35+D37</f>
        <v>1112840000</v>
      </c>
      <c r="E43" s="8">
        <f>E35+E37</f>
        <v>1315604000</v>
      </c>
      <c r="F43" s="8">
        <f>F35+F37</f>
        <v>1357411000</v>
      </c>
      <c r="G43" s="8">
        <f t="shared" ref="G43:H43" si="13">G35+G37</f>
        <v>1130228000</v>
      </c>
      <c r="H43" s="8">
        <f t="shared" si="13"/>
        <v>1217986000</v>
      </c>
    </row>
    <row r="45" spans="1:12" s="13" customFormat="1" x14ac:dyDescent="0.25">
      <c r="A45" s="41" t="s">
        <v>68</v>
      </c>
      <c r="B45" s="12">
        <f>B37/(B38/10)</f>
        <v>51.992619047619044</v>
      </c>
      <c r="C45" s="12">
        <f>C37/(C38/10)</f>
        <v>54.15642857142857</v>
      </c>
      <c r="D45" s="12">
        <f>D37/(D38/10)</f>
        <v>54.408452380952383</v>
      </c>
      <c r="E45" s="12">
        <f>E37/(E38/10)</f>
        <v>53.439880952380953</v>
      </c>
      <c r="F45" s="12">
        <f>F37/(F38/10)</f>
        <v>54.315595238095241</v>
      </c>
      <c r="G45" s="12">
        <f t="shared" ref="G45:H45" si="14">G37/(G38/10)</f>
        <v>54.987380952380953</v>
      </c>
      <c r="H45" s="12">
        <f t="shared" si="14"/>
        <v>53.502499999999998</v>
      </c>
      <c r="I45" s="7"/>
      <c r="J45" s="7"/>
      <c r="K45" s="7"/>
      <c r="L45" s="7"/>
    </row>
    <row r="46" spans="1:12" x14ac:dyDescent="0.25">
      <c r="A46" s="41" t="s">
        <v>69</v>
      </c>
      <c r="B46" s="7">
        <f>B38/10</f>
        <v>8400000</v>
      </c>
      <c r="C46" s="7">
        <f t="shared" ref="C46:H46" si="15">C38/10</f>
        <v>8400000</v>
      </c>
      <c r="D46" s="7">
        <f t="shared" si="15"/>
        <v>8400000</v>
      </c>
      <c r="E46" s="7">
        <f t="shared" si="15"/>
        <v>8400000</v>
      </c>
      <c r="F46" s="7">
        <f>F38/10</f>
        <v>8400000</v>
      </c>
      <c r="G46" s="7">
        <f t="shared" si="15"/>
        <v>8400000</v>
      </c>
      <c r="H46" s="7">
        <f t="shared" si="15"/>
        <v>8400000</v>
      </c>
    </row>
    <row r="47" spans="1:12" x14ac:dyDescent="0.25">
      <c r="A47" s="7"/>
    </row>
  </sheetData>
  <conditionalFormatting sqref="A3">
    <cfRule type="duplicateValues" dxfId="4" priority="1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47"/>
  <sheetViews>
    <sheetView workbookViewId="0">
      <pane xSplit="1" ySplit="5" topLeftCell="G13" activePane="bottomRight" state="frozen"/>
      <selection pane="topRight" activeCell="B1" sqref="B1"/>
      <selection pane="bottomLeft" activeCell="A6" sqref="A6"/>
      <selection pane="bottomRight" activeCell="H25" sqref="H25"/>
    </sheetView>
  </sheetViews>
  <sheetFormatPr defaultRowHeight="15" x14ac:dyDescent="0.25"/>
  <cols>
    <col min="1" max="1" width="41.42578125" style="15" customWidth="1"/>
    <col min="2" max="2" width="15.140625" style="7" bestFit="1" customWidth="1"/>
    <col min="3" max="4" width="14.7109375" style="7" bestFit="1" customWidth="1"/>
    <col min="5" max="5" width="15.140625" style="7" bestFit="1" customWidth="1"/>
    <col min="6" max="7" width="14.7109375" style="7" bestFit="1" customWidth="1"/>
    <col min="8" max="8" width="14.28515625" style="7" bestFit="1" customWidth="1"/>
    <col min="9" max="16384" width="9.140625" style="7"/>
  </cols>
  <sheetData>
    <row r="1" spans="1:8" x14ac:dyDescent="0.25">
      <c r="A1" s="36" t="s">
        <v>38</v>
      </c>
    </row>
    <row r="2" spans="1:8" ht="15.75" x14ac:dyDescent="0.25">
      <c r="A2" s="36" t="s">
        <v>94</v>
      </c>
      <c r="B2" s="6"/>
      <c r="C2" s="6"/>
      <c r="D2" s="6"/>
      <c r="E2" s="6"/>
      <c r="F2" s="6"/>
      <c r="G2" s="6"/>
    </row>
    <row r="3" spans="1:8" ht="15.75" x14ac:dyDescent="0.25">
      <c r="A3" s="36" t="s">
        <v>93</v>
      </c>
      <c r="B3" s="6"/>
      <c r="C3" s="6"/>
      <c r="D3" s="6"/>
      <c r="E3" s="6"/>
      <c r="F3" s="6"/>
      <c r="G3" s="6"/>
    </row>
    <row r="4" spans="1:8" ht="15.75" x14ac:dyDescent="0.25">
      <c r="A4" s="14"/>
      <c r="B4" s="35" t="s">
        <v>50</v>
      </c>
      <c r="C4" s="35" t="s">
        <v>60</v>
      </c>
      <c r="D4" s="35" t="s">
        <v>49</v>
      </c>
      <c r="E4" s="35" t="s">
        <v>50</v>
      </c>
      <c r="F4" s="35" t="s">
        <v>60</v>
      </c>
      <c r="G4" s="35" t="s">
        <v>49</v>
      </c>
      <c r="H4" s="35" t="s">
        <v>50</v>
      </c>
    </row>
    <row r="5" spans="1:8" s="11" customFormat="1" ht="15.75" x14ac:dyDescent="0.25">
      <c r="A5" s="14"/>
      <c r="B5" s="34">
        <v>43100</v>
      </c>
      <c r="C5" s="34">
        <v>43190</v>
      </c>
      <c r="D5" s="34">
        <v>43373</v>
      </c>
      <c r="E5" s="34">
        <v>43465</v>
      </c>
      <c r="F5" s="34">
        <v>43555</v>
      </c>
      <c r="G5" s="34">
        <v>43738</v>
      </c>
      <c r="H5" s="34">
        <v>43830</v>
      </c>
    </row>
    <row r="6" spans="1:8" x14ac:dyDescent="0.25">
      <c r="A6" s="41" t="s">
        <v>70</v>
      </c>
      <c r="B6" s="7">
        <v>1713309000</v>
      </c>
      <c r="C6" s="7">
        <v>2665219000</v>
      </c>
      <c r="D6" s="7">
        <v>701208000</v>
      </c>
      <c r="E6" s="7">
        <v>1682847000</v>
      </c>
      <c r="F6" s="7">
        <v>2579099000</v>
      </c>
      <c r="G6" s="7">
        <v>601749000</v>
      </c>
      <c r="H6" s="7">
        <v>1523271000</v>
      </c>
    </row>
    <row r="7" spans="1:8" x14ac:dyDescent="0.25">
      <c r="A7" t="s">
        <v>71</v>
      </c>
      <c r="B7" s="18">
        <v>1568644000</v>
      </c>
      <c r="C7" s="18">
        <v>2445025000</v>
      </c>
      <c r="D7" s="18">
        <v>636104000</v>
      </c>
      <c r="E7" s="18">
        <v>1539883000</v>
      </c>
      <c r="F7" s="18">
        <v>2364712000</v>
      </c>
      <c r="G7" s="18">
        <v>537772000</v>
      </c>
      <c r="H7" s="18">
        <v>1388504000</v>
      </c>
    </row>
    <row r="8" spans="1:8" x14ac:dyDescent="0.25">
      <c r="A8" s="41" t="s">
        <v>4</v>
      </c>
      <c r="B8" s="8">
        <f t="shared" ref="B8:D8" si="0">B6-B7</f>
        <v>144665000</v>
      </c>
      <c r="C8" s="8">
        <f t="shared" si="0"/>
        <v>220194000</v>
      </c>
      <c r="D8" s="8">
        <f t="shared" si="0"/>
        <v>65104000</v>
      </c>
      <c r="E8" s="8">
        <f>E6-E7</f>
        <v>142964000</v>
      </c>
      <c r="F8" s="8">
        <f t="shared" ref="F8:H8" si="1">F6-F7</f>
        <v>214387000</v>
      </c>
      <c r="G8" s="8">
        <f t="shared" si="1"/>
        <v>63977000</v>
      </c>
      <c r="H8" s="8">
        <f t="shared" si="1"/>
        <v>134767000</v>
      </c>
    </row>
    <row r="9" spans="1:8" x14ac:dyDescent="0.25">
      <c r="A9" s="16"/>
      <c r="B9" s="8"/>
      <c r="C9" s="8"/>
      <c r="D9" s="8"/>
      <c r="E9" s="8"/>
      <c r="F9" s="8"/>
    </row>
    <row r="10" spans="1:8" x14ac:dyDescent="0.25">
      <c r="A10" s="41" t="s">
        <v>72</v>
      </c>
      <c r="B10" s="19">
        <f t="shared" ref="B10:D10" si="2">B12</f>
        <v>123014000</v>
      </c>
      <c r="C10" s="19">
        <f t="shared" si="2"/>
        <v>183918000</v>
      </c>
      <c r="D10" s="19">
        <f t="shared" si="2"/>
        <v>52817000</v>
      </c>
      <c r="E10" s="19">
        <f>E12</f>
        <v>119603000</v>
      </c>
      <c r="F10" s="19">
        <f t="shared" ref="F10:H10" si="3">F12</f>
        <v>183430000</v>
      </c>
      <c r="G10" s="19">
        <f t="shared" si="3"/>
        <v>53262000</v>
      </c>
      <c r="H10" s="19">
        <f t="shared" si="3"/>
        <v>116020000</v>
      </c>
    </row>
    <row r="11" spans="1:8" x14ac:dyDescent="0.25">
      <c r="A11" s="17" t="s">
        <v>51</v>
      </c>
      <c r="B11" s="19"/>
      <c r="C11" s="19"/>
      <c r="D11" s="19">
        <v>328000</v>
      </c>
      <c r="E11" s="19">
        <v>27000</v>
      </c>
      <c r="F11" s="19">
        <v>973000</v>
      </c>
      <c r="G11" s="7">
        <v>2760000</v>
      </c>
      <c r="H11" s="7">
        <v>4158000</v>
      </c>
    </row>
    <row r="12" spans="1:8" x14ac:dyDescent="0.25">
      <c r="A12" s="17" t="s">
        <v>24</v>
      </c>
      <c r="B12" s="20">
        <v>123014000</v>
      </c>
      <c r="C12" s="9">
        <v>183918000</v>
      </c>
      <c r="D12" s="9">
        <v>52817000</v>
      </c>
      <c r="E12" s="20">
        <v>119603000</v>
      </c>
      <c r="F12" s="9">
        <v>183430000</v>
      </c>
      <c r="G12" s="7">
        <v>53262000</v>
      </c>
      <c r="H12" s="7">
        <v>116020000</v>
      </c>
    </row>
    <row r="13" spans="1:8" x14ac:dyDescent="0.25">
      <c r="A13" s="8" t="s">
        <v>73</v>
      </c>
      <c r="B13" s="8">
        <f>B8-B10-B11</f>
        <v>21651000</v>
      </c>
      <c r="C13" s="8">
        <f t="shared" ref="C13" si="4">C8-C10-C11</f>
        <v>36276000</v>
      </c>
      <c r="D13" s="8">
        <f>D8-D10+D11</f>
        <v>12615000</v>
      </c>
      <c r="E13" s="8">
        <f>E8-E10-E11</f>
        <v>23334000</v>
      </c>
      <c r="F13" s="8">
        <f>F8-F10+F11</f>
        <v>31930000</v>
      </c>
      <c r="G13" s="8">
        <f t="shared" ref="G13:H13" si="5">G8-G10+G11</f>
        <v>13475000</v>
      </c>
      <c r="H13" s="8">
        <f t="shared" si="5"/>
        <v>22905000</v>
      </c>
    </row>
    <row r="14" spans="1:8" x14ac:dyDescent="0.25">
      <c r="A14" s="42" t="s">
        <v>74</v>
      </c>
      <c r="B14" s="8"/>
      <c r="C14" s="8"/>
      <c r="D14" s="8"/>
      <c r="E14" s="8"/>
      <c r="F14" s="8"/>
    </row>
    <row r="15" spans="1:8" x14ac:dyDescent="0.25">
      <c r="A15" s="17" t="s">
        <v>25</v>
      </c>
      <c r="B15" s="9">
        <v>2456000</v>
      </c>
      <c r="C15" s="9">
        <v>3758000</v>
      </c>
      <c r="D15" s="9">
        <v>1383000</v>
      </c>
      <c r="E15" s="9">
        <v>2567000</v>
      </c>
      <c r="F15" s="9">
        <v>3948000</v>
      </c>
      <c r="G15" s="7">
        <v>230000</v>
      </c>
      <c r="H15" s="7">
        <v>895000</v>
      </c>
    </row>
    <row r="16" spans="1:8" x14ac:dyDescent="0.25">
      <c r="A16" s="17" t="s">
        <v>54</v>
      </c>
      <c r="B16" s="9">
        <v>3520000</v>
      </c>
      <c r="C16" s="9">
        <v>4450000</v>
      </c>
      <c r="D16" s="9">
        <v>1138000</v>
      </c>
      <c r="E16" s="9">
        <v>4045000</v>
      </c>
      <c r="F16" s="9">
        <v>5239000</v>
      </c>
      <c r="G16" s="7">
        <v>1219000</v>
      </c>
      <c r="H16" s="7">
        <v>4207000</v>
      </c>
    </row>
    <row r="17" spans="1:11" x14ac:dyDescent="0.25">
      <c r="A17" s="41" t="s">
        <v>75</v>
      </c>
      <c r="B17" s="8">
        <f t="shared" ref="B17:D17" si="6">B13-B15+B16</f>
        <v>22715000</v>
      </c>
      <c r="C17" s="8">
        <f t="shared" si="6"/>
        <v>36968000</v>
      </c>
      <c r="D17" s="8">
        <f t="shared" si="6"/>
        <v>12370000</v>
      </c>
      <c r="E17" s="8">
        <f>E13-E15+E16</f>
        <v>24812000</v>
      </c>
      <c r="F17" s="8">
        <f t="shared" ref="F17:H17" si="7">F13-F15+F16</f>
        <v>33221000</v>
      </c>
      <c r="G17" s="8">
        <f t="shared" si="7"/>
        <v>14464000</v>
      </c>
      <c r="H17" s="8">
        <f t="shared" si="7"/>
        <v>26217000</v>
      </c>
    </row>
    <row r="18" spans="1:11" x14ac:dyDescent="0.25">
      <c r="A18" s="17" t="s">
        <v>8</v>
      </c>
      <c r="B18" s="9"/>
      <c r="C18" s="9"/>
      <c r="D18" s="9"/>
      <c r="E18" s="9"/>
      <c r="F18" s="9"/>
      <c r="G18" s="7">
        <v>689000</v>
      </c>
      <c r="H18" s="7">
        <v>1248000</v>
      </c>
    </row>
    <row r="19" spans="1:11" x14ac:dyDescent="0.25">
      <c r="A19" s="41" t="s">
        <v>76</v>
      </c>
      <c r="B19" s="8">
        <f t="shared" ref="B19:D19" si="8">B17-B18</f>
        <v>22715000</v>
      </c>
      <c r="C19" s="8">
        <f t="shared" si="8"/>
        <v>36968000</v>
      </c>
      <c r="D19" s="8">
        <f t="shared" si="8"/>
        <v>12370000</v>
      </c>
      <c r="E19" s="8">
        <f>E17-E18</f>
        <v>24812000</v>
      </c>
      <c r="F19" s="8">
        <f t="shared" ref="F19:H19" si="9">F17-F18</f>
        <v>33221000</v>
      </c>
      <c r="G19" s="8">
        <f t="shared" si="9"/>
        <v>13775000</v>
      </c>
      <c r="H19" s="8">
        <f t="shared" si="9"/>
        <v>24969000</v>
      </c>
    </row>
    <row r="20" spans="1:11" x14ac:dyDescent="0.25">
      <c r="A20" s="38" t="s">
        <v>77</v>
      </c>
      <c r="B20" s="22">
        <f t="shared" ref="B20:D20" si="10">B21+B23+B22</f>
        <v>-11695000</v>
      </c>
      <c r="C20" s="22">
        <f t="shared" si="10"/>
        <v>18542000</v>
      </c>
      <c r="D20" s="22">
        <f t="shared" si="10"/>
        <v>-8217000</v>
      </c>
      <c r="E20" s="22">
        <f>E21+E23+E22</f>
        <v>-13434000</v>
      </c>
      <c r="F20" s="22">
        <f>F21+F23</f>
        <v>-15081000</v>
      </c>
      <c r="G20" s="22">
        <f>G21+G23</f>
        <v>-10287000</v>
      </c>
      <c r="H20" s="22">
        <f t="shared" ref="H20" si="11">H21+H23</f>
        <v>-13856000</v>
      </c>
    </row>
    <row r="21" spans="1:11" x14ac:dyDescent="0.25">
      <c r="A21" s="17" t="s">
        <v>26</v>
      </c>
      <c r="B21" s="21">
        <v>-11577000</v>
      </c>
      <c r="C21" s="21"/>
      <c r="D21" s="21">
        <v>-7617000</v>
      </c>
      <c r="E21" s="21">
        <v>-12718000</v>
      </c>
      <c r="F21" s="21">
        <v>-15596000</v>
      </c>
      <c r="G21" s="21">
        <v>-12850000</v>
      </c>
      <c r="H21" s="21">
        <v>-19202000</v>
      </c>
      <c r="I21" s="21"/>
      <c r="J21" s="21"/>
      <c r="K21" s="21"/>
    </row>
    <row r="22" spans="1:11" x14ac:dyDescent="0.25">
      <c r="A22" s="17" t="s">
        <v>47</v>
      </c>
      <c r="B22" s="21"/>
      <c r="C22" s="21">
        <v>18846000</v>
      </c>
      <c r="D22" s="21">
        <v>-600000</v>
      </c>
      <c r="E22" s="21">
        <v>-716000</v>
      </c>
      <c r="F22" s="21"/>
      <c r="G22" s="21"/>
      <c r="H22" s="21"/>
      <c r="I22" s="21"/>
      <c r="J22" s="21"/>
      <c r="K22" s="21"/>
    </row>
    <row r="23" spans="1:11" x14ac:dyDescent="0.25">
      <c r="A23" s="17" t="s">
        <v>27</v>
      </c>
      <c r="B23" s="21">
        <v>-118000</v>
      </c>
      <c r="C23" s="21">
        <v>-304000</v>
      </c>
      <c r="D23" s="21"/>
      <c r="E23" s="21"/>
      <c r="F23" s="21">
        <v>515000</v>
      </c>
      <c r="G23" s="21">
        <v>2563000</v>
      </c>
      <c r="H23" s="21">
        <v>5346000</v>
      </c>
      <c r="I23" s="21"/>
      <c r="J23" s="21"/>
      <c r="K23" s="21"/>
    </row>
    <row r="24" spans="1:11" x14ac:dyDescent="0.25">
      <c r="A24" s="41" t="s">
        <v>78</v>
      </c>
      <c r="B24" s="23">
        <f t="shared" ref="B24" si="12">B19+B20</f>
        <v>11020000</v>
      </c>
      <c r="C24" s="23">
        <f>C19-C20</f>
        <v>18426000</v>
      </c>
      <c r="D24" s="23">
        <f>(D19+D20)+1000</f>
        <v>4154000</v>
      </c>
      <c r="E24" s="23">
        <f>E19+E20</f>
        <v>11378000</v>
      </c>
      <c r="F24" s="23">
        <f>F19+F20</f>
        <v>18140000</v>
      </c>
      <c r="G24" s="23">
        <f t="shared" ref="G24:H24" si="13">G19+G20</f>
        <v>3488000</v>
      </c>
      <c r="H24" s="23">
        <f t="shared" si="13"/>
        <v>11113000</v>
      </c>
    </row>
    <row r="25" spans="1:11" x14ac:dyDescent="0.25">
      <c r="A25" s="1"/>
      <c r="B25" s="22"/>
      <c r="C25" s="22"/>
      <c r="D25" s="22"/>
      <c r="E25" s="22"/>
      <c r="F25" s="22"/>
    </row>
    <row r="26" spans="1:11" s="13" customFormat="1" x14ac:dyDescent="0.25">
      <c r="A26" s="41" t="s">
        <v>79</v>
      </c>
      <c r="B26" s="12">
        <f>B24/('1'!B38/10)</f>
        <v>1.3119047619047619</v>
      </c>
      <c r="C26" s="12">
        <f>C24/('1'!C38/10)</f>
        <v>2.1935714285714285</v>
      </c>
      <c r="D26" s="12">
        <f>D24/('1'!D38/10)</f>
        <v>0.49452380952380953</v>
      </c>
      <c r="E26" s="12">
        <f>E24/('1'!E38/10)</f>
        <v>1.3545238095238095</v>
      </c>
      <c r="F26" s="12">
        <f>F24/('1'!F38/10)</f>
        <v>2.1595238095238094</v>
      </c>
      <c r="G26" s="12">
        <f>G24/('1'!G38/10)</f>
        <v>0.41523809523809524</v>
      </c>
      <c r="H26" s="12">
        <f>H24/('1'!H38/10)</f>
        <v>1.3229761904761905</v>
      </c>
      <c r="I26" s="7"/>
      <c r="J26" s="7"/>
      <c r="K26" s="7"/>
    </row>
    <row r="27" spans="1:11" x14ac:dyDescent="0.25">
      <c r="A27" s="42" t="s">
        <v>80</v>
      </c>
      <c r="B27" s="7">
        <f>'1'!B38/10</f>
        <v>8400000</v>
      </c>
      <c r="C27" s="7">
        <f>'1'!C38/10</f>
        <v>8400000</v>
      </c>
      <c r="D27" s="7">
        <f>'1'!D38/10</f>
        <v>8400000</v>
      </c>
      <c r="E27" s="7">
        <f>'1'!E38/10</f>
        <v>8400000</v>
      </c>
      <c r="F27" s="7">
        <f>'1'!F38/10</f>
        <v>8400000</v>
      </c>
      <c r="G27" s="7">
        <f>'1'!G38/10</f>
        <v>8400000</v>
      </c>
      <c r="H27" s="7">
        <f>'1'!H38/10</f>
        <v>8400000</v>
      </c>
    </row>
    <row r="47" spans="1:5" x14ac:dyDescent="0.25">
      <c r="A47" s="25"/>
      <c r="B47" s="24"/>
      <c r="E47" s="24"/>
    </row>
  </sheetData>
  <conditionalFormatting sqref="A3">
    <cfRule type="duplicateValues" dxfId="3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40"/>
  <sheetViews>
    <sheetView tabSelected="1" workbookViewId="0">
      <pane xSplit="1" ySplit="5" topLeftCell="G25" activePane="bottomRight" state="frozen"/>
      <selection pane="topRight" activeCell="B1" sqref="B1"/>
      <selection pane="bottomLeft" activeCell="A6" sqref="A6"/>
      <selection pane="bottomRight" activeCell="P35" sqref="P35"/>
    </sheetView>
  </sheetViews>
  <sheetFormatPr defaultRowHeight="15" x14ac:dyDescent="0.25"/>
  <cols>
    <col min="1" max="1" width="43.28515625" style="15" bestFit="1" customWidth="1"/>
    <col min="2" max="8" width="15" style="7" bestFit="1" customWidth="1"/>
    <col min="9" max="16384" width="9.140625" style="7"/>
  </cols>
  <sheetData>
    <row r="1" spans="1:8" x14ac:dyDescent="0.25">
      <c r="A1" s="36" t="s">
        <v>38</v>
      </c>
    </row>
    <row r="2" spans="1:8" ht="15.75" x14ac:dyDescent="0.25">
      <c r="A2" s="36" t="s">
        <v>81</v>
      </c>
      <c r="B2" s="6"/>
      <c r="C2" s="6"/>
      <c r="D2" s="6"/>
      <c r="E2" s="6"/>
      <c r="F2" s="6"/>
    </row>
    <row r="3" spans="1:8" ht="15.75" x14ac:dyDescent="0.25">
      <c r="A3" s="36" t="s">
        <v>93</v>
      </c>
      <c r="B3" s="30"/>
      <c r="C3" s="6"/>
      <c r="D3" s="6"/>
      <c r="E3" s="30"/>
      <c r="F3" s="6"/>
    </row>
    <row r="4" spans="1:8" x14ac:dyDescent="0.25">
      <c r="A4"/>
      <c r="B4" s="35" t="s">
        <v>49</v>
      </c>
      <c r="C4" s="35" t="s">
        <v>50</v>
      </c>
      <c r="D4" s="35" t="s">
        <v>60</v>
      </c>
      <c r="E4" s="35" t="s">
        <v>49</v>
      </c>
      <c r="F4" s="35" t="s">
        <v>60</v>
      </c>
      <c r="G4" s="35" t="s">
        <v>49</v>
      </c>
      <c r="H4" s="35" t="s">
        <v>50</v>
      </c>
    </row>
    <row r="5" spans="1:8" s="11" customFormat="1" ht="15.75" x14ac:dyDescent="0.25">
      <c r="A5" s="14"/>
      <c r="B5" s="34">
        <v>43100</v>
      </c>
      <c r="C5" s="34">
        <v>43190</v>
      </c>
      <c r="D5" s="34">
        <v>43373</v>
      </c>
      <c r="E5" s="34">
        <v>43465</v>
      </c>
      <c r="F5" s="34">
        <v>43555</v>
      </c>
      <c r="G5" s="34">
        <v>43738</v>
      </c>
      <c r="H5" s="34">
        <v>43830</v>
      </c>
    </row>
    <row r="6" spans="1:8" x14ac:dyDescent="0.25">
      <c r="A6" s="41" t="s">
        <v>82</v>
      </c>
    </row>
    <row r="7" spans="1:8" x14ac:dyDescent="0.25">
      <c r="A7" s="15" t="s">
        <v>28</v>
      </c>
      <c r="B7" s="7">
        <v>1659017000</v>
      </c>
      <c r="C7" s="7">
        <v>2614913000</v>
      </c>
      <c r="D7" s="7">
        <v>1117569000</v>
      </c>
      <c r="E7" s="7">
        <v>1768298000</v>
      </c>
      <c r="F7" s="7">
        <v>2723019000</v>
      </c>
      <c r="G7" s="7">
        <v>875865000</v>
      </c>
      <c r="H7" s="7">
        <v>1607262000</v>
      </c>
    </row>
    <row r="8" spans="1:8" x14ac:dyDescent="0.25">
      <c r="A8" s="15" t="s">
        <v>55</v>
      </c>
      <c r="F8" s="7">
        <v>4000</v>
      </c>
      <c r="H8" s="7">
        <v>4000</v>
      </c>
    </row>
    <row r="9" spans="1:8" x14ac:dyDescent="0.25">
      <c r="A9" s="17" t="s">
        <v>11</v>
      </c>
      <c r="B9" s="7">
        <v>1635000</v>
      </c>
      <c r="C9" s="7">
        <v>3194000</v>
      </c>
      <c r="E9" s="7">
        <v>-621000</v>
      </c>
    </row>
    <row r="10" spans="1:8" ht="30" x14ac:dyDescent="0.25">
      <c r="A10" s="29" t="s">
        <v>48</v>
      </c>
      <c r="C10" s="7">
        <v>463000</v>
      </c>
      <c r="D10" s="7">
        <v>-1953000</v>
      </c>
      <c r="F10" s="7">
        <v>333000</v>
      </c>
      <c r="G10" s="7">
        <v>4177000</v>
      </c>
      <c r="H10" s="7">
        <v>10222000</v>
      </c>
    </row>
    <row r="11" spans="1:8" x14ac:dyDescent="0.25">
      <c r="A11" s="17" t="s">
        <v>29</v>
      </c>
      <c r="B11" s="7">
        <v>-42099000</v>
      </c>
      <c r="C11" s="7">
        <v>-67001000</v>
      </c>
      <c r="D11" s="7">
        <v>-22559000</v>
      </c>
      <c r="E11" s="7">
        <v>-37605000</v>
      </c>
      <c r="F11" s="7">
        <v>-20057000</v>
      </c>
      <c r="G11" s="7">
        <v>-22039000</v>
      </c>
      <c r="H11" s="7">
        <v>-41572000</v>
      </c>
    </row>
    <row r="12" spans="1:8" x14ac:dyDescent="0.25">
      <c r="A12" s="17" t="s">
        <v>12</v>
      </c>
      <c r="B12" s="7">
        <v>-14450000</v>
      </c>
      <c r="C12" s="7">
        <v>-23434000</v>
      </c>
      <c r="D12" s="7">
        <v>-7617000</v>
      </c>
      <c r="E12" s="7">
        <v>-14615000</v>
      </c>
      <c r="F12" s="7">
        <v>-60828000</v>
      </c>
      <c r="G12" s="7">
        <v>-12761000</v>
      </c>
      <c r="H12" s="7">
        <v>-19019000</v>
      </c>
    </row>
    <row r="13" spans="1:8" x14ac:dyDescent="0.25">
      <c r="A13" s="17" t="s">
        <v>30</v>
      </c>
      <c r="B13" s="7">
        <v>-1503576000</v>
      </c>
      <c r="C13" s="7">
        <v>-2385372000</v>
      </c>
      <c r="D13" s="7">
        <v>-973168000</v>
      </c>
      <c r="E13" s="7">
        <v>-1679496000</v>
      </c>
      <c r="F13" s="7">
        <v>-2519176000</v>
      </c>
      <c r="G13" s="7">
        <v>-816561000</v>
      </c>
      <c r="H13" s="7">
        <v>-1654346000</v>
      </c>
    </row>
    <row r="14" spans="1:8" x14ac:dyDescent="0.25">
      <c r="A14" s="16"/>
      <c r="B14" s="26">
        <f t="shared" ref="B14:D14" si="0">SUM(B7:B13)</f>
        <v>100527000</v>
      </c>
      <c r="C14" s="26">
        <f t="shared" si="0"/>
        <v>142763000</v>
      </c>
      <c r="D14" s="26">
        <f t="shared" si="0"/>
        <v>112272000</v>
      </c>
      <c r="E14" s="26">
        <f>SUM(E7:E13)</f>
        <v>35961000</v>
      </c>
      <c r="F14" s="26">
        <f t="shared" ref="F14:H14" si="1">SUM(F7:F13)</f>
        <v>123295000</v>
      </c>
      <c r="G14" s="26">
        <f t="shared" si="1"/>
        <v>28681000</v>
      </c>
      <c r="H14" s="26">
        <f t="shared" si="1"/>
        <v>-97449000</v>
      </c>
    </row>
    <row r="15" spans="1:8" x14ac:dyDescent="0.25">
      <c r="B15" s="26"/>
      <c r="C15" s="26"/>
      <c r="D15" s="26"/>
      <c r="E15" s="26"/>
      <c r="F15" s="26"/>
      <c r="G15" s="26"/>
      <c r="H15" s="26"/>
    </row>
    <row r="16" spans="1:8" x14ac:dyDescent="0.25">
      <c r="A16" s="41" t="s">
        <v>83</v>
      </c>
    </row>
    <row r="17" spans="1:8" x14ac:dyDescent="0.25">
      <c r="A17" s="17" t="s">
        <v>31</v>
      </c>
      <c r="B17" s="7">
        <v>-1113000</v>
      </c>
      <c r="C17" s="7">
        <v>-1113000</v>
      </c>
      <c r="D17" s="7">
        <v>-5650000</v>
      </c>
      <c r="E17" s="7">
        <v>-8855000</v>
      </c>
      <c r="F17" s="7">
        <v>-11460000</v>
      </c>
      <c r="G17" s="7">
        <v>-1091000</v>
      </c>
      <c r="H17" s="7">
        <v>-1453000</v>
      </c>
    </row>
    <row r="18" spans="1:8" x14ac:dyDescent="0.25">
      <c r="A18" s="17" t="s">
        <v>56</v>
      </c>
      <c r="C18" s="7">
        <v>-60000000</v>
      </c>
      <c r="F18" s="7">
        <v>-4275000</v>
      </c>
    </row>
    <row r="19" spans="1:8" x14ac:dyDescent="0.25">
      <c r="A19" s="17" t="s">
        <v>57</v>
      </c>
      <c r="F19" s="7">
        <v>4750000</v>
      </c>
    </row>
    <row r="20" spans="1:8" x14ac:dyDescent="0.25">
      <c r="A20" s="28" t="s">
        <v>32</v>
      </c>
    </row>
    <row r="21" spans="1:8" x14ac:dyDescent="0.25">
      <c r="A21" s="28" t="s">
        <v>58</v>
      </c>
      <c r="F21" s="7">
        <v>1428000</v>
      </c>
    </row>
    <row r="22" spans="1:8" x14ac:dyDescent="0.25">
      <c r="A22" s="28" t="s">
        <v>52</v>
      </c>
      <c r="E22" s="7">
        <v>4000</v>
      </c>
    </row>
    <row r="23" spans="1:8" x14ac:dyDescent="0.25">
      <c r="A23" s="28" t="s">
        <v>33</v>
      </c>
    </row>
    <row r="24" spans="1:8" x14ac:dyDescent="0.25">
      <c r="A24" s="1"/>
      <c r="B24" s="26">
        <f t="shared" ref="B24:D24" si="2">SUM(B17:B23)</f>
        <v>-1113000</v>
      </c>
      <c r="C24" s="26">
        <f t="shared" si="2"/>
        <v>-61113000</v>
      </c>
      <c r="D24" s="26">
        <f t="shared" si="2"/>
        <v>-5650000</v>
      </c>
      <c r="E24" s="26">
        <f>SUM(E17:E23)</f>
        <v>-8851000</v>
      </c>
      <c r="F24" s="26">
        <f t="shared" ref="F24:H24" si="3">SUM(F17:F23)</f>
        <v>-9557000</v>
      </c>
      <c r="G24" s="26">
        <f t="shared" si="3"/>
        <v>-1091000</v>
      </c>
      <c r="H24" s="26">
        <f t="shared" si="3"/>
        <v>-1453000</v>
      </c>
    </row>
    <row r="25" spans="1:8" x14ac:dyDescent="0.25">
      <c r="A25"/>
    </row>
    <row r="26" spans="1:8" x14ac:dyDescent="0.25">
      <c r="A26" s="41" t="s">
        <v>84</v>
      </c>
    </row>
    <row r="27" spans="1:8" x14ac:dyDescent="0.25">
      <c r="A27" s="17" t="s">
        <v>34</v>
      </c>
      <c r="B27" s="9">
        <v>-16178000</v>
      </c>
      <c r="C27" s="9">
        <v>-2831000</v>
      </c>
      <c r="D27" s="9">
        <v>-56215000</v>
      </c>
      <c r="E27" s="9">
        <v>-51563000</v>
      </c>
      <c r="F27" s="9">
        <v>-30485000</v>
      </c>
      <c r="G27" s="9">
        <v>6070000</v>
      </c>
      <c r="H27" s="7">
        <v>3997000</v>
      </c>
    </row>
    <row r="28" spans="1:8" x14ac:dyDescent="0.25">
      <c r="A28" s="17" t="s">
        <v>35</v>
      </c>
      <c r="B28" s="9">
        <v>-15674000</v>
      </c>
      <c r="C28" s="9">
        <v>-28073000</v>
      </c>
      <c r="D28" s="9">
        <v>-28918000</v>
      </c>
      <c r="E28" s="9">
        <v>-27035000</v>
      </c>
      <c r="F28" s="9">
        <v>-37828000</v>
      </c>
      <c r="G28" s="9">
        <v>-3859000</v>
      </c>
      <c r="H28" s="7">
        <v>68849000</v>
      </c>
    </row>
    <row r="29" spans="1:8" x14ac:dyDescent="0.25">
      <c r="A29" s="17" t="s">
        <v>36</v>
      </c>
      <c r="B29" s="9"/>
      <c r="C29" s="9"/>
      <c r="D29" s="9"/>
      <c r="E29" s="9"/>
      <c r="F29" s="9"/>
      <c r="G29" s="9"/>
    </row>
    <row r="30" spans="1:8" x14ac:dyDescent="0.25">
      <c r="A30" s="17" t="s">
        <v>53</v>
      </c>
      <c r="B30" s="9"/>
      <c r="C30" s="9"/>
      <c r="D30" s="9"/>
      <c r="E30" s="9">
        <v>-2567000</v>
      </c>
      <c r="F30" s="9">
        <v>-3948000</v>
      </c>
      <c r="G30" s="9">
        <v>-230000</v>
      </c>
      <c r="H30" s="7">
        <v>-895000</v>
      </c>
    </row>
    <row r="31" spans="1:8" x14ac:dyDescent="0.25">
      <c r="A31" s="17" t="s">
        <v>13</v>
      </c>
      <c r="B31" s="9">
        <v>-42000</v>
      </c>
      <c r="C31" s="9">
        <v>-15625000</v>
      </c>
      <c r="D31" s="9">
        <v>-17000</v>
      </c>
      <c r="E31" s="9">
        <v>-71000</v>
      </c>
      <c r="F31" s="9">
        <v>-15517000</v>
      </c>
      <c r="G31" s="9">
        <v>-33000</v>
      </c>
      <c r="H31" s="7">
        <v>-46000</v>
      </c>
    </row>
    <row r="32" spans="1:8" x14ac:dyDescent="0.25">
      <c r="A32" s="1"/>
      <c r="B32" s="27">
        <f t="shared" ref="B32:D32" si="4">SUM(B27:B31)</f>
        <v>-31894000</v>
      </c>
      <c r="C32" s="27">
        <f t="shared" si="4"/>
        <v>-46529000</v>
      </c>
      <c r="D32" s="27">
        <f t="shared" si="4"/>
        <v>-85150000</v>
      </c>
      <c r="E32" s="27">
        <f>SUM(E27:E31)</f>
        <v>-81236000</v>
      </c>
      <c r="F32" s="27">
        <f t="shared" ref="F32:H32" si="5">SUM(F27:F31)</f>
        <v>-87778000</v>
      </c>
      <c r="G32" s="27">
        <f t="shared" si="5"/>
        <v>1948000</v>
      </c>
      <c r="H32" s="27">
        <f t="shared" si="5"/>
        <v>71905000</v>
      </c>
    </row>
    <row r="33" spans="1:8" x14ac:dyDescent="0.25">
      <c r="A33"/>
      <c r="B33" s="8"/>
      <c r="C33" s="8"/>
      <c r="D33" s="8"/>
      <c r="E33" s="8"/>
      <c r="F33" s="8"/>
      <c r="G33" s="8"/>
      <c r="H33" s="8"/>
    </row>
    <row r="34" spans="1:8" x14ac:dyDescent="0.25">
      <c r="A34" s="1" t="s">
        <v>85</v>
      </c>
      <c r="B34" s="8">
        <f t="shared" ref="B34:D34" si="6">SUM(B14,B24,B32)</f>
        <v>67520000</v>
      </c>
      <c r="C34" s="8">
        <f t="shared" si="6"/>
        <v>35121000</v>
      </c>
      <c r="D34" s="8">
        <f t="shared" si="6"/>
        <v>21472000</v>
      </c>
      <c r="E34" s="8">
        <f>SUM(E14,E24,E32)</f>
        <v>-54126000</v>
      </c>
      <c r="F34" s="8">
        <f t="shared" ref="F34:H34" si="7">SUM(F14,F24,F32)</f>
        <v>25960000</v>
      </c>
      <c r="G34" s="8">
        <f t="shared" si="7"/>
        <v>29538000</v>
      </c>
      <c r="H34" s="8">
        <f t="shared" si="7"/>
        <v>-26997000</v>
      </c>
    </row>
    <row r="35" spans="1:8" x14ac:dyDescent="0.25">
      <c r="A35" s="42" t="s">
        <v>86</v>
      </c>
      <c r="B35" s="7">
        <v>356749000</v>
      </c>
      <c r="C35" s="7">
        <v>356749000</v>
      </c>
      <c r="D35" s="7">
        <v>244760000</v>
      </c>
      <c r="E35" s="7">
        <v>244760000</v>
      </c>
      <c r="F35" s="7">
        <v>244760000</v>
      </c>
      <c r="G35" s="7">
        <v>236488000</v>
      </c>
      <c r="H35" s="7">
        <v>236488000</v>
      </c>
    </row>
    <row r="36" spans="1:8" x14ac:dyDescent="0.25">
      <c r="A36" s="42" t="s">
        <v>87</v>
      </c>
      <c r="D36" s="7">
        <v>1064000</v>
      </c>
      <c r="E36" s="7">
        <v>42000</v>
      </c>
      <c r="F36" s="7">
        <v>-165000</v>
      </c>
      <c r="G36" s="7">
        <v>511000</v>
      </c>
      <c r="H36" s="7">
        <v>3324000</v>
      </c>
    </row>
    <row r="37" spans="1:8" x14ac:dyDescent="0.25">
      <c r="A37" s="16" t="s">
        <v>6</v>
      </c>
      <c r="B37" s="8">
        <f t="shared" ref="B37:C37" si="8">SUM(B34:B36)</f>
        <v>424269000</v>
      </c>
      <c r="C37" s="8">
        <f t="shared" si="8"/>
        <v>391870000</v>
      </c>
      <c r="D37" s="8">
        <f>SUM(D34:D36)-1000</f>
        <v>267295000</v>
      </c>
      <c r="E37" s="8">
        <f>SUM(E34:E36)</f>
        <v>190676000</v>
      </c>
      <c r="F37" s="8">
        <f>SUM(F34:F36)</f>
        <v>270555000</v>
      </c>
      <c r="G37" s="8">
        <f t="shared" ref="G37:H37" si="9">SUM(G34:G36)</f>
        <v>266537000</v>
      </c>
      <c r="H37" s="8">
        <f t="shared" si="9"/>
        <v>212815000</v>
      </c>
    </row>
    <row r="38" spans="1:8" x14ac:dyDescent="0.25">
      <c r="B38" s="8"/>
      <c r="C38" s="8"/>
      <c r="D38" s="8"/>
      <c r="E38" s="8"/>
      <c r="F38" s="8"/>
      <c r="G38" s="8"/>
    </row>
    <row r="39" spans="1:8" x14ac:dyDescent="0.25">
      <c r="A39" s="41" t="s">
        <v>88</v>
      </c>
      <c r="B39" s="12">
        <f>B14/('1'!B38/10)</f>
        <v>11.967499999999999</v>
      </c>
      <c r="C39" s="12">
        <f>C14/('1'!C38/10)</f>
        <v>16.995595238095238</v>
      </c>
      <c r="D39" s="12">
        <f>D14/('1'!D38/10)</f>
        <v>13.365714285714287</v>
      </c>
      <c r="E39" s="12">
        <f>E14/('1'!E38/10)</f>
        <v>4.2810714285714289</v>
      </c>
      <c r="F39" s="12">
        <f>F14/('1'!F38/10)</f>
        <v>14.677976190476191</v>
      </c>
      <c r="G39" s="12">
        <f>G14/('1'!G38/10)</f>
        <v>3.4144047619047617</v>
      </c>
      <c r="H39" s="12">
        <f>H14/('1'!H38/10)</f>
        <v>-11.601071428571428</v>
      </c>
    </row>
    <row r="40" spans="1:8" s="13" customFormat="1" x14ac:dyDescent="0.25">
      <c r="A40" s="41" t="s">
        <v>89</v>
      </c>
      <c r="B40" s="7">
        <f>'1'!B38/10</f>
        <v>8400000</v>
      </c>
      <c r="C40" s="7">
        <f>'1'!C38/10</f>
        <v>8400000</v>
      </c>
      <c r="D40" s="7">
        <f>'1'!D38/10</f>
        <v>8400000</v>
      </c>
      <c r="E40" s="7">
        <f>'1'!E38/10</f>
        <v>8400000</v>
      </c>
      <c r="F40" s="7">
        <f>'1'!F38/10</f>
        <v>8400000</v>
      </c>
      <c r="G40" s="7">
        <f>'1'!G38/10</f>
        <v>8400000</v>
      </c>
      <c r="H40" s="7">
        <f>'1'!H38/10</f>
        <v>8400000</v>
      </c>
    </row>
  </sheetData>
  <conditionalFormatting sqref="A1:A2 A4">
    <cfRule type="duplicateValues" dxfId="2" priority="2"/>
  </conditionalFormatting>
  <conditionalFormatting sqref="A3">
    <cfRule type="duplicateValues" dxfId="1" priority="1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F5" sqref="F5"/>
    </sheetView>
  </sheetViews>
  <sheetFormatPr defaultRowHeight="15" x14ac:dyDescent="0.25"/>
  <cols>
    <col min="1" max="1" width="16.5703125" bestFit="1" customWidth="1"/>
  </cols>
  <sheetData>
    <row r="1" spans="1:7" x14ac:dyDescent="0.25">
      <c r="A1" s="36" t="s">
        <v>38</v>
      </c>
    </row>
    <row r="2" spans="1:7" x14ac:dyDescent="0.25">
      <c r="A2" s="1" t="s">
        <v>39</v>
      </c>
    </row>
    <row r="3" spans="1:7" x14ac:dyDescent="0.25">
      <c r="A3" s="36" t="s">
        <v>93</v>
      </c>
    </row>
    <row r="4" spans="1:7" x14ac:dyDescent="0.25">
      <c r="B4" s="31" t="s">
        <v>49</v>
      </c>
      <c r="C4" s="31" t="s">
        <v>50</v>
      </c>
      <c r="D4" s="31" t="s">
        <v>60</v>
      </c>
      <c r="E4" s="32" t="s">
        <v>49</v>
      </c>
      <c r="F4" s="31" t="s">
        <v>60</v>
      </c>
    </row>
    <row r="5" spans="1:7" x14ac:dyDescent="0.25">
      <c r="A5" s="1"/>
      <c r="B5" s="33">
        <v>43100</v>
      </c>
      <c r="C5" s="33">
        <v>43190</v>
      </c>
      <c r="D5" s="33">
        <v>43373</v>
      </c>
      <c r="E5" s="33">
        <v>43465</v>
      </c>
      <c r="F5" s="33">
        <v>43555</v>
      </c>
    </row>
    <row r="6" spans="1:7" x14ac:dyDescent="0.25">
      <c r="A6" t="s">
        <v>90</v>
      </c>
      <c r="B6" s="2">
        <f>'2'!B24/'1'!B22</f>
        <v>7.6229055167838806E-3</v>
      </c>
      <c r="C6" s="2">
        <f>'2'!C24/'1'!C22</f>
        <v>1.2419990617265311E-2</v>
      </c>
      <c r="D6" s="2">
        <f>'2'!D24/'1'!D22</f>
        <v>3.7327917759965492E-3</v>
      </c>
      <c r="E6" s="2">
        <f>'2'!E24/'1'!E22</f>
        <v>8.6484990924320694E-3</v>
      </c>
      <c r="F6" s="2">
        <f>'2'!F24/'1'!F22</f>
        <v>1.3363675408553488E-2</v>
      </c>
      <c r="G6" s="2"/>
    </row>
    <row r="7" spans="1:7" x14ac:dyDescent="0.25">
      <c r="A7" t="s">
        <v>91</v>
      </c>
      <c r="B7" s="2">
        <f>'2'!B24/'1'!B37</f>
        <v>2.5232519267844793E-2</v>
      </c>
      <c r="C7" s="2">
        <f>'2'!C24/'1'!C37</f>
        <v>4.0504359065669557E-2</v>
      </c>
      <c r="D7" s="2">
        <f>'2'!D24/'1'!D37</f>
        <v>9.0890989889088492E-3</v>
      </c>
      <c r="E7" s="2">
        <f>'2'!E24/'1'!E37</f>
        <v>2.5346684636719054E-2</v>
      </c>
      <c r="F7" s="2">
        <f>'2'!F24/'1'!F37</f>
        <v>3.9758816966976508E-2</v>
      </c>
      <c r="G7" s="2"/>
    </row>
    <row r="8" spans="1:7" x14ac:dyDescent="0.25">
      <c r="A8" t="s">
        <v>40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/>
    </row>
    <row r="9" spans="1:7" x14ac:dyDescent="0.25">
      <c r="A9" t="s">
        <v>41</v>
      </c>
      <c r="B9" s="4">
        <f>'1'!B13/'1'!B29</f>
        <v>1.1323696511759802</v>
      </c>
      <c r="C9" s="4">
        <f>'1'!C13/'1'!C29</f>
        <v>1.1472172825255831</v>
      </c>
      <c r="D9" s="4">
        <f>'1'!D13/'1'!D29</f>
        <v>1.1792716140220982</v>
      </c>
      <c r="E9" s="4">
        <f>'1'!E13/'1'!E29</f>
        <v>1.1326146903985961</v>
      </c>
      <c r="F9" s="4">
        <f>'1'!F13/'1'!F29</f>
        <v>1.1373053616586848</v>
      </c>
      <c r="G9" s="4"/>
    </row>
    <row r="10" spans="1:7" x14ac:dyDescent="0.25">
      <c r="A10" t="s">
        <v>42</v>
      </c>
      <c r="B10" s="5">
        <f>'2'!B24/'2'!B6</f>
        <v>6.4319979641734209E-3</v>
      </c>
      <c r="C10" s="5">
        <f>'2'!C24/'2'!C6</f>
        <v>6.9135031680323455E-3</v>
      </c>
      <c r="D10" s="5">
        <f>'2'!D24/'2'!D6</f>
        <v>5.9240624750430682E-3</v>
      </c>
      <c r="E10" s="5">
        <f>'2'!E24/'2'!E6</f>
        <v>6.7611612939263051E-3</v>
      </c>
      <c r="F10" s="5">
        <f>'2'!F24/'2'!F6</f>
        <v>7.0334640120445161E-3</v>
      </c>
      <c r="G10" s="5"/>
    </row>
    <row r="11" spans="1:7" x14ac:dyDescent="0.25">
      <c r="A11" t="s">
        <v>43</v>
      </c>
      <c r="B11" s="2">
        <f>'2'!B13/'2'!B6</f>
        <v>1.2636949902206783E-2</v>
      </c>
      <c r="C11" s="2">
        <f>'2'!C13/'2'!C6</f>
        <v>1.3610889011372048E-2</v>
      </c>
      <c r="D11" s="2">
        <f>'2'!D13/'2'!D6</f>
        <v>1.7990382311667864E-2</v>
      </c>
      <c r="E11" s="2">
        <f>'2'!E13/'2'!E6</f>
        <v>1.386578815542946E-2</v>
      </c>
      <c r="F11" s="2">
        <f>'2'!F13/'2'!F6</f>
        <v>1.2380292497496219E-2</v>
      </c>
      <c r="G11" s="2"/>
    </row>
    <row r="12" spans="1:7" x14ac:dyDescent="0.25">
      <c r="A12" t="s">
        <v>92</v>
      </c>
      <c r="B12" s="2">
        <f>'2'!B24/('1'!B37)</f>
        <v>2.5232519267844793E-2</v>
      </c>
      <c r="C12" s="2">
        <f>'2'!C24/('1'!C37)</f>
        <v>4.0504359065669557E-2</v>
      </c>
      <c r="D12" s="2">
        <f>'2'!D24/('1'!D37)</f>
        <v>9.0890989889088492E-3</v>
      </c>
      <c r="E12" s="2">
        <f>'2'!E24/('1'!E37)</f>
        <v>2.5346684636719054E-2</v>
      </c>
      <c r="F12" s="2">
        <f>'2'!F24/('1'!F37)</f>
        <v>3.9758816966976508E-2</v>
      </c>
      <c r="G12" s="2"/>
    </row>
  </sheetData>
  <conditionalFormatting sqref="A1 A3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Ratio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Saikat Barua</dc:creator>
  <cp:lastModifiedBy>Anik</cp:lastModifiedBy>
  <dcterms:created xsi:type="dcterms:W3CDTF">2017-04-17T04:07:28Z</dcterms:created>
  <dcterms:modified xsi:type="dcterms:W3CDTF">2020-04-12T16:20:47Z</dcterms:modified>
</cp:coreProperties>
</file>