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S6FhuJiupSsp4vie5xi3RbwAGHg=="/>
    </ext>
  </extLst>
</workbook>
</file>

<file path=xl/calcChain.xml><?xml version="1.0" encoding="utf-8"?>
<calcChain xmlns="http://schemas.openxmlformats.org/spreadsheetml/2006/main">
  <c r="C12" i="4" l="1"/>
  <c r="C11" i="4"/>
  <c r="C10" i="4"/>
  <c r="C9" i="4"/>
  <c r="C8" i="4"/>
  <c r="C7" i="4"/>
  <c r="C6" i="4"/>
  <c r="G40" i="3"/>
  <c r="F40" i="3"/>
  <c r="E40" i="3"/>
  <c r="D40" i="3"/>
  <c r="C40" i="3"/>
  <c r="B40" i="3"/>
  <c r="E39" i="3"/>
  <c r="G33" i="3"/>
  <c r="F33" i="3"/>
  <c r="E33" i="3"/>
  <c r="D33" i="3"/>
  <c r="C33" i="3"/>
  <c r="B33" i="3"/>
  <c r="G18" i="3"/>
  <c r="F18" i="3"/>
  <c r="E18" i="3"/>
  <c r="E35" i="3" s="1"/>
  <c r="E37" i="3" s="1"/>
  <c r="D18" i="3"/>
  <c r="C18" i="3"/>
  <c r="B18" i="3"/>
  <c r="G12" i="3"/>
  <c r="G39" i="3" s="1"/>
  <c r="F12" i="3"/>
  <c r="F39" i="3" s="1"/>
  <c r="E12" i="3"/>
  <c r="D12" i="3"/>
  <c r="D39" i="3" s="1"/>
  <c r="C12" i="3"/>
  <c r="C39" i="3" s="1"/>
  <c r="B12" i="3"/>
  <c r="B39" i="3" s="1"/>
  <c r="G33" i="2"/>
  <c r="F33" i="2"/>
  <c r="E33" i="2"/>
  <c r="D33" i="2"/>
  <c r="C33" i="2"/>
  <c r="B33" i="2"/>
  <c r="G27" i="2"/>
  <c r="F27" i="2"/>
  <c r="E27" i="2"/>
  <c r="D27" i="2"/>
  <c r="C27" i="2"/>
  <c r="B27" i="2"/>
  <c r="E16" i="2"/>
  <c r="F11" i="4" s="1"/>
  <c r="H11" i="2"/>
  <c r="G11" i="2"/>
  <c r="F11" i="2"/>
  <c r="E11" i="2"/>
  <c r="D11" i="2"/>
  <c r="C11" i="2"/>
  <c r="B11" i="2"/>
  <c r="F10" i="2"/>
  <c r="F16" i="2" s="1"/>
  <c r="F22" i="2" s="1"/>
  <c r="F25" i="2" s="1"/>
  <c r="F30" i="2" s="1"/>
  <c r="F32" i="2" s="1"/>
  <c r="E10" i="2"/>
  <c r="B10" i="2"/>
  <c r="B16" i="2" s="1"/>
  <c r="G8" i="2"/>
  <c r="G10" i="2" s="1"/>
  <c r="G16" i="2" s="1"/>
  <c r="G22" i="2" s="1"/>
  <c r="G25" i="2" s="1"/>
  <c r="G30" i="2" s="1"/>
  <c r="G32" i="2" s="1"/>
  <c r="F8" i="2"/>
  <c r="E8" i="2"/>
  <c r="D8" i="2"/>
  <c r="D10" i="2" s="1"/>
  <c r="D16" i="2" s="1"/>
  <c r="C8" i="2"/>
  <c r="C10" i="2" s="1"/>
  <c r="C16" i="2" s="1"/>
  <c r="B8" i="2"/>
  <c r="G53" i="1"/>
  <c r="F53" i="1"/>
  <c r="E53" i="1"/>
  <c r="D53" i="1"/>
  <c r="C53" i="1"/>
  <c r="B53" i="1"/>
  <c r="G42" i="1"/>
  <c r="G52" i="1" s="1"/>
  <c r="F42" i="1"/>
  <c r="F52" i="1" s="1"/>
  <c r="E42" i="1"/>
  <c r="F8" i="4" s="1"/>
  <c r="D42" i="1"/>
  <c r="D52" i="1" s="1"/>
  <c r="C42" i="1"/>
  <c r="C52" i="1" s="1"/>
  <c r="B42" i="1"/>
  <c r="B8" i="4" s="1"/>
  <c r="G30" i="1"/>
  <c r="G40" i="1" s="1"/>
  <c r="G50" i="1" s="1"/>
  <c r="F30" i="1"/>
  <c r="E30" i="1"/>
  <c r="D30" i="1"/>
  <c r="D40" i="1" s="1"/>
  <c r="D50" i="1" s="1"/>
  <c r="C30" i="1"/>
  <c r="C40" i="1" s="1"/>
  <c r="C50" i="1" s="1"/>
  <c r="B30" i="1"/>
  <c r="G25" i="1"/>
  <c r="F25" i="1"/>
  <c r="F40" i="1" s="1"/>
  <c r="F50" i="1" s="1"/>
  <c r="E25" i="1"/>
  <c r="E40" i="1" s="1"/>
  <c r="E50" i="1" s="1"/>
  <c r="D25" i="1"/>
  <c r="C25" i="1"/>
  <c r="B25" i="1"/>
  <c r="B40" i="1" s="1"/>
  <c r="B50" i="1" s="1"/>
  <c r="G12" i="1"/>
  <c r="F12" i="1"/>
  <c r="E12" i="1"/>
  <c r="F9" i="4" s="1"/>
  <c r="D12" i="1"/>
  <c r="E9" i="4" s="1"/>
  <c r="C12" i="1"/>
  <c r="D9" i="4" s="1"/>
  <c r="B12" i="1"/>
  <c r="B9" i="4" s="1"/>
  <c r="G7" i="1"/>
  <c r="G21" i="1" s="1"/>
  <c r="F7" i="1"/>
  <c r="F21" i="1" s="1"/>
  <c r="E7" i="1"/>
  <c r="E21" i="1" s="1"/>
  <c r="D7" i="1"/>
  <c r="D21" i="1" s="1"/>
  <c r="C7" i="1"/>
  <c r="C21" i="1" s="1"/>
  <c r="B7" i="1"/>
  <c r="B21" i="1" s="1"/>
  <c r="E11" i="4" l="1"/>
  <c r="D22" i="2"/>
  <c r="D25" i="2" s="1"/>
  <c r="D30" i="2" s="1"/>
  <c r="B22" i="2"/>
  <c r="B25" i="2" s="1"/>
  <c r="B30" i="2" s="1"/>
  <c r="B11" i="4"/>
  <c r="C22" i="2"/>
  <c r="C25" i="2" s="1"/>
  <c r="C30" i="2" s="1"/>
  <c r="D11" i="4"/>
  <c r="E52" i="1"/>
  <c r="B35" i="3"/>
  <c r="B37" i="3" s="1"/>
  <c r="F35" i="3"/>
  <c r="F37" i="3" s="1"/>
  <c r="D8" i="4"/>
  <c r="B52" i="1"/>
  <c r="E22" i="2"/>
  <c r="E25" i="2" s="1"/>
  <c r="E30" i="2" s="1"/>
  <c r="C35" i="3"/>
  <c r="C37" i="3" s="1"/>
  <c r="G35" i="3"/>
  <c r="G37" i="3" s="1"/>
  <c r="E8" i="4"/>
  <c r="D35" i="3"/>
  <c r="D37" i="3" s="1"/>
  <c r="B12" i="4" l="1"/>
  <c r="B32" i="2"/>
  <c r="B7" i="4"/>
  <c r="B10" i="4"/>
  <c r="B6" i="4"/>
  <c r="F12" i="4"/>
  <c r="F7" i="4"/>
  <c r="E32" i="2"/>
  <c r="F10" i="4"/>
  <c r="F6" i="4"/>
  <c r="E12" i="4"/>
  <c r="E7" i="4"/>
  <c r="D32" i="2"/>
  <c r="E10" i="4"/>
  <c r="E6" i="4"/>
  <c r="D10" i="4"/>
  <c r="D6" i="4"/>
  <c r="D12" i="4"/>
  <c r="D7" i="4"/>
  <c r="C32" i="2"/>
</calcChain>
</file>

<file path=xl/sharedStrings.xml><?xml version="1.0" encoding="utf-8"?>
<sst xmlns="http://schemas.openxmlformats.org/spreadsheetml/2006/main" count="129" uniqueCount="98">
  <si>
    <t>ARGON DENIMS LIMITED</t>
  </si>
  <si>
    <t>Balance Sheet</t>
  </si>
  <si>
    <t>Income Statement</t>
  </si>
  <si>
    <t>Cash Flow Statement</t>
  </si>
  <si>
    <t>As at quarter end</t>
  </si>
  <si>
    <t>Quarter 2</t>
  </si>
  <si>
    <t>Quarter 1</t>
  </si>
  <si>
    <t>Quarter3</t>
  </si>
  <si>
    <t>ASSETS</t>
  </si>
  <si>
    <t>Net Revenues</t>
  </si>
  <si>
    <t>Net Cash Flows - Operating Activities</t>
  </si>
  <si>
    <t>NON CURRENT ASSETS</t>
  </si>
  <si>
    <t>Cost of goods sold</t>
  </si>
  <si>
    <t>Cash Received from Customers</t>
  </si>
  <si>
    <t>Cash Payment to Suppliers and Employees</t>
  </si>
  <si>
    <t>Operating Expenses Paid</t>
  </si>
  <si>
    <t>Gross Profit</t>
  </si>
  <si>
    <t>Property,Plant  and  Equipment</t>
  </si>
  <si>
    <t>WPPF Paid</t>
  </si>
  <si>
    <t>Intangible Assets</t>
  </si>
  <si>
    <t>Income Tax Paid</t>
  </si>
  <si>
    <t>Export Incentive</t>
  </si>
  <si>
    <t>Capital Work in Progress</t>
  </si>
  <si>
    <t>CURRENT ASSETS</t>
  </si>
  <si>
    <t>Advances, Deposits and Pre-payments</t>
  </si>
  <si>
    <t>Operating Incomes/Expenses</t>
  </si>
  <si>
    <t>Bills Receivables</t>
  </si>
  <si>
    <t>Net Cash Flows - Investment Activities</t>
  </si>
  <si>
    <t>Inventories</t>
  </si>
  <si>
    <t>Administrative</t>
  </si>
  <si>
    <t>Acquisition of Fixed Assets</t>
  </si>
  <si>
    <t>Materials in Transit</t>
  </si>
  <si>
    <t>Capital work in progress</t>
  </si>
  <si>
    <t>Selling &amp; Distribution</t>
  </si>
  <si>
    <t>Capital WIP</t>
  </si>
  <si>
    <t>Investment in Shares</t>
  </si>
  <si>
    <t>Cash &amp; Cash Equivalent</t>
  </si>
  <si>
    <t>Operating Profit</t>
  </si>
  <si>
    <t>Non-Operating Income/(Expenses)</t>
  </si>
  <si>
    <t>Net Cash Flows - Financing Activities</t>
  </si>
  <si>
    <t>Financial Expenses</t>
  </si>
  <si>
    <t>Share Premium Received</t>
  </si>
  <si>
    <t>Liabilities and Capital</t>
  </si>
  <si>
    <t>Other Income / Loss</t>
  </si>
  <si>
    <t>Cash Dividend Paid</t>
  </si>
  <si>
    <t>Liabilities</t>
  </si>
  <si>
    <t>Gain/Loss on Investment in Shares</t>
  </si>
  <si>
    <t>Long Term Loan</t>
  </si>
  <si>
    <t>Non Current Liabilities</t>
  </si>
  <si>
    <t>Dividend Income</t>
  </si>
  <si>
    <t>Advance, Deposit and Pre-payment</t>
  </si>
  <si>
    <t>Profit Before contribution to WPPF</t>
  </si>
  <si>
    <t>long Term Loan</t>
  </si>
  <si>
    <t>Current Portion of Long Term Loan</t>
  </si>
  <si>
    <t>Lease Finances</t>
  </si>
  <si>
    <t>Contribution to WPPF</t>
  </si>
  <si>
    <t xml:space="preserve">Lease Finance </t>
  </si>
  <si>
    <t>Deferred Tax Liability</t>
  </si>
  <si>
    <t>Share Money Refund</t>
  </si>
  <si>
    <t>Current Liabilities</t>
  </si>
  <si>
    <t>Profit Before Taxation</t>
  </si>
  <si>
    <t>Dividend Payable</t>
  </si>
  <si>
    <t>Dividend paid</t>
  </si>
  <si>
    <t>Short Term Loan</t>
  </si>
  <si>
    <t>Bridge Finance</t>
  </si>
  <si>
    <t>Liability for Expenses</t>
  </si>
  <si>
    <t>Provision for Taxation</t>
  </si>
  <si>
    <t>Workers Profit Participation &amp; Welfare Fund</t>
  </si>
  <si>
    <t>Provision for Tax</t>
  </si>
  <si>
    <t>Current</t>
  </si>
  <si>
    <t>Share Money Refundable</t>
  </si>
  <si>
    <t>Deferred</t>
  </si>
  <si>
    <t>Net Change in Cash Flows</t>
  </si>
  <si>
    <t>Net Profit</t>
  </si>
  <si>
    <t>Bills Payable</t>
  </si>
  <si>
    <t>Cash and Cash Equivalents at Beginning Period</t>
  </si>
  <si>
    <t>Cash and Cash Equivalents at End of Period</t>
  </si>
  <si>
    <t>Earnings per share (par value Taka 10)</t>
  </si>
  <si>
    <t>Shareholders’ Equity</t>
  </si>
  <si>
    <t>Share Capital</t>
  </si>
  <si>
    <t>Shares to Calculate EPS</t>
  </si>
  <si>
    <t>Net Operating Cash Flow Per Share</t>
  </si>
  <si>
    <t>Share Premium</t>
  </si>
  <si>
    <t>Tax Holiday Reserve</t>
  </si>
  <si>
    <t>Revaluation Reserve</t>
  </si>
  <si>
    <t>Reserve and Surplus</t>
  </si>
  <si>
    <t>Retained Earnings</t>
  </si>
  <si>
    <t>Shares to Calculate NOCFPS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</si>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</sst>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4" fillId="0" borderId="0" xfId="0" applyNumberFormat="1" applyFont="1" applyAlignment="1">
      <alignment horizontal="center"/>
    </xf>
    <xf numFmtId="41" fontId="2" fillId="0" borderId="0" xfId="0" applyNumberFormat="1" applyFont="1" applyAlignment="1">
      <alignment horizontal="center"/>
    </xf>
    <xf numFmtId="41" fontId="5" fillId="0" borderId="0" xfId="0" applyNumberFormat="1" applyFont="1" applyAlignment="1">
      <alignment horizontal="center"/>
    </xf>
    <xf numFmtId="0" fontId="2" fillId="0" borderId="0" xfId="0" applyFont="1"/>
    <xf numFmtId="41" fontId="1" fillId="0" borderId="0" xfId="0" applyNumberFormat="1" applyFont="1" applyAlignment="1">
      <alignment horizontal="center"/>
    </xf>
    <xf numFmtId="0" fontId="3" fillId="0" borderId="0" xfId="0" applyFont="1"/>
    <xf numFmtId="41" fontId="1" fillId="0" borderId="0" xfId="0" applyNumberFormat="1" applyFont="1"/>
    <xf numFmtId="164" fontId="3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164" fontId="3" fillId="0" borderId="0" xfId="0" applyNumberFormat="1" applyFont="1"/>
    <xf numFmtId="15" fontId="3" fillId="0" borderId="0" xfId="0" applyNumberFormat="1" applyFont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4" fillId="0" borderId="0" xfId="0" applyNumberFormat="1" applyFont="1" applyAlignment="1"/>
    <xf numFmtId="0" fontId="7" fillId="0" borderId="0" xfId="0" applyFont="1"/>
    <xf numFmtId="0" fontId="8" fillId="0" borderId="0" xfId="0" applyFont="1"/>
    <xf numFmtId="41" fontId="2" fillId="0" borderId="1" xfId="0" applyNumberFormat="1" applyFont="1" applyBorder="1"/>
    <xf numFmtId="164" fontId="9" fillId="0" borderId="0" xfId="0" applyNumberFormat="1" applyFont="1"/>
    <xf numFmtId="41" fontId="1" fillId="0" borderId="2" xfId="0" applyNumberFormat="1" applyFont="1" applyBorder="1"/>
    <xf numFmtId="41" fontId="1" fillId="0" borderId="3" xfId="0" applyNumberFormat="1" applyFont="1" applyBorder="1"/>
    <xf numFmtId="41" fontId="6" fillId="0" borderId="2" xfId="0" applyNumberFormat="1" applyFont="1" applyBorder="1"/>
    <xf numFmtId="41" fontId="9" fillId="0" borderId="0" xfId="0" applyNumberFormat="1" applyFont="1"/>
    <xf numFmtId="0" fontId="2" fillId="0" borderId="0" xfId="0" applyFont="1" applyAlignment="1">
      <alignment wrapText="1"/>
    </xf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" fillId="0" borderId="4" xfId="0" applyNumberFormat="1" applyFont="1" applyBorder="1" applyAlignment="1">
      <alignment horizontal="center"/>
    </xf>
    <xf numFmtId="165" fontId="2" fillId="0" borderId="0" xfId="0" applyNumberFormat="1" applyFont="1"/>
    <xf numFmtId="43" fontId="1" fillId="0" borderId="0" xfId="0" applyNumberFormat="1" applyFont="1"/>
    <xf numFmtId="165" fontId="1" fillId="0" borderId="0" xfId="0" applyNumberFormat="1" applyFont="1"/>
    <xf numFmtId="43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5" customWidth="1"/>
    <col min="2" max="2" width="12.625" customWidth="1"/>
    <col min="3" max="3" width="13.375" customWidth="1"/>
    <col min="4" max="6" width="12.5" customWidth="1"/>
    <col min="7" max="7" width="12.625" customWidth="1"/>
    <col min="8" max="22" width="7.625" customWidth="1"/>
  </cols>
  <sheetData>
    <row r="1" spans="1:2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B4" s="4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x14ac:dyDescent="0.25">
      <c r="A5" s="7"/>
      <c r="B5" s="11">
        <v>43100</v>
      </c>
      <c r="C5" s="13">
        <v>43373</v>
      </c>
      <c r="D5" s="13">
        <v>43465</v>
      </c>
      <c r="E5" s="13">
        <v>43555</v>
      </c>
      <c r="F5" s="14">
        <v>43738</v>
      </c>
      <c r="G5" s="14">
        <v>43830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x14ac:dyDescent="0.25">
      <c r="A6" s="19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1" t="s">
        <v>11</v>
      </c>
      <c r="B7" s="10">
        <f t="shared" ref="B7:G7" si="0">SUM(B8:B10)</f>
        <v>1513638905</v>
      </c>
      <c r="C7" s="10">
        <f t="shared" si="0"/>
        <v>1556262784</v>
      </c>
      <c r="D7" s="10">
        <f t="shared" si="0"/>
        <v>1706717575</v>
      </c>
      <c r="E7" s="10">
        <f t="shared" si="0"/>
        <v>1688373258</v>
      </c>
      <c r="F7" s="10">
        <f t="shared" si="0"/>
        <v>1697922345</v>
      </c>
      <c r="G7" s="10">
        <f t="shared" si="0"/>
        <v>1665461565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7" t="s">
        <v>17</v>
      </c>
      <c r="B8" s="2">
        <v>1508515917</v>
      </c>
      <c r="C8" s="2">
        <v>1551139796</v>
      </c>
      <c r="D8" s="2">
        <v>1701594587</v>
      </c>
      <c r="E8" s="2">
        <v>1683250270</v>
      </c>
      <c r="F8" s="20">
        <v>1692799357</v>
      </c>
      <c r="G8" s="20">
        <v>1660338577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7" t="s">
        <v>19</v>
      </c>
      <c r="B9" s="2">
        <v>5122988</v>
      </c>
      <c r="C9" s="2">
        <v>5122988</v>
      </c>
      <c r="D9" s="2">
        <v>5122988</v>
      </c>
      <c r="E9" s="2">
        <v>5122988</v>
      </c>
      <c r="F9" s="20">
        <v>5122988</v>
      </c>
      <c r="G9" s="20">
        <v>5122988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7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1" t="s">
        <v>23</v>
      </c>
      <c r="B12" s="10">
        <f t="shared" ref="B12:G12" si="1">SUM(B13:B19)</f>
        <v>3556226760</v>
      </c>
      <c r="C12" s="10">
        <f t="shared" si="1"/>
        <v>3473767940</v>
      </c>
      <c r="D12" s="10">
        <f t="shared" si="1"/>
        <v>3688381177</v>
      </c>
      <c r="E12" s="10">
        <f t="shared" si="1"/>
        <v>3560697173</v>
      </c>
      <c r="F12" s="10">
        <f t="shared" si="1"/>
        <v>3613192179</v>
      </c>
      <c r="G12" s="10">
        <f t="shared" si="1"/>
        <v>3765427271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7" t="s">
        <v>24</v>
      </c>
      <c r="B13" s="2">
        <v>159143787</v>
      </c>
      <c r="C13" s="2">
        <v>202616759</v>
      </c>
      <c r="D13" s="2">
        <v>239279088</v>
      </c>
      <c r="E13" s="2">
        <v>196532640</v>
      </c>
      <c r="F13" s="20">
        <v>177835168</v>
      </c>
      <c r="G13" s="20">
        <v>188822376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7" t="s">
        <v>26</v>
      </c>
      <c r="B14" s="2">
        <v>2215254857</v>
      </c>
      <c r="C14" s="2">
        <v>1710716152</v>
      </c>
      <c r="D14" s="2">
        <v>1805252249</v>
      </c>
      <c r="E14" s="2">
        <v>1681028522</v>
      </c>
      <c r="F14" s="20">
        <v>1826774486</v>
      </c>
      <c r="G14" s="20">
        <v>1880148257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7" t="s">
        <v>28</v>
      </c>
      <c r="B15" s="2">
        <v>830545652</v>
      </c>
      <c r="C15" s="2">
        <v>1094880672</v>
      </c>
      <c r="D15" s="2">
        <v>1155393006</v>
      </c>
      <c r="E15" s="2">
        <v>1223609872</v>
      </c>
      <c r="F15" s="20">
        <v>1104409853</v>
      </c>
      <c r="G15" s="20">
        <v>1122542931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7" t="s">
        <v>31</v>
      </c>
      <c r="B16" s="2">
        <v>31866419</v>
      </c>
      <c r="C16" s="2">
        <v>89940112</v>
      </c>
      <c r="D16" s="2">
        <v>95327786</v>
      </c>
      <c r="E16" s="2">
        <v>57518879</v>
      </c>
      <c r="F16" s="20">
        <v>89084189</v>
      </c>
      <c r="G16" s="20">
        <v>72867955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7" t="s">
        <v>32</v>
      </c>
      <c r="B17" s="2"/>
      <c r="C17" s="2">
        <v>76465685</v>
      </c>
      <c r="D17" s="2">
        <v>76465685</v>
      </c>
      <c r="E17" s="2">
        <v>76465685</v>
      </c>
      <c r="F17" s="20">
        <v>152942679</v>
      </c>
      <c r="G17" s="20">
        <v>152942679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7" t="s">
        <v>35</v>
      </c>
      <c r="B18" s="2">
        <v>675664</v>
      </c>
      <c r="C18" s="2">
        <v>583528</v>
      </c>
      <c r="D18" s="2">
        <v>610651</v>
      </c>
      <c r="E18" s="2">
        <v>643663</v>
      </c>
      <c r="F18" s="20">
        <v>579311</v>
      </c>
      <c r="G18" s="20">
        <v>484130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7" t="s">
        <v>36</v>
      </c>
      <c r="B19" s="2">
        <v>318740381</v>
      </c>
      <c r="C19" s="2">
        <v>298565032</v>
      </c>
      <c r="D19" s="2">
        <v>316052712</v>
      </c>
      <c r="E19" s="2">
        <v>324897912</v>
      </c>
      <c r="F19" s="20">
        <v>261566493</v>
      </c>
      <c r="G19" s="20">
        <v>347618943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1"/>
      <c r="B21" s="10">
        <f>B7+B12+1</f>
        <v>5069865666</v>
      </c>
      <c r="C21" s="10">
        <f>C7+C12-1</f>
        <v>5030030723</v>
      </c>
      <c r="D21" s="10">
        <f>D7+D12</f>
        <v>5395098752</v>
      </c>
      <c r="E21" s="10">
        <f>E7+E12-1</f>
        <v>5249070430</v>
      </c>
      <c r="F21" s="10">
        <f t="shared" ref="F21:G21" si="2">F7+F12</f>
        <v>5311114524</v>
      </c>
      <c r="G21" s="10">
        <f t="shared" si="2"/>
        <v>5430888836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31" t="s">
        <v>42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32" t="s">
        <v>45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1" t="s">
        <v>48</v>
      </c>
      <c r="B25" s="10">
        <f t="shared" ref="B25:G25" si="3">SUM(B26:B28)</f>
        <v>160637220</v>
      </c>
      <c r="C25" s="10">
        <f t="shared" si="3"/>
        <v>181240641</v>
      </c>
      <c r="D25" s="10">
        <f t="shared" si="3"/>
        <v>197882746</v>
      </c>
      <c r="E25" s="10">
        <f t="shared" si="3"/>
        <v>195150813</v>
      </c>
      <c r="F25" s="10">
        <f t="shared" si="3"/>
        <v>218746896</v>
      </c>
      <c r="G25" s="10">
        <f t="shared" si="3"/>
        <v>341755458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7" t="s">
        <v>52</v>
      </c>
      <c r="B26" s="2">
        <v>8459501</v>
      </c>
      <c r="C26" s="2">
        <v>29375111</v>
      </c>
      <c r="D26" s="2">
        <v>45409220</v>
      </c>
      <c r="E26" s="2">
        <v>42736769</v>
      </c>
      <c r="F26" s="20">
        <v>32627967</v>
      </c>
      <c r="G26" s="20">
        <v>157987118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7" t="s">
        <v>54</v>
      </c>
      <c r="B27" s="2">
        <v>43715507</v>
      </c>
      <c r="C27" s="2">
        <v>43253940</v>
      </c>
      <c r="D27" s="2">
        <v>41707511</v>
      </c>
      <c r="E27" s="2">
        <v>40038220</v>
      </c>
      <c r="F27" s="20">
        <v>36559409</v>
      </c>
      <c r="G27" s="20">
        <v>34269446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7" t="s">
        <v>57</v>
      </c>
      <c r="B28" s="2">
        <v>108462212</v>
      </c>
      <c r="C28" s="2">
        <v>108611590</v>
      </c>
      <c r="D28" s="2">
        <v>110766015</v>
      </c>
      <c r="E28" s="2">
        <v>112375824</v>
      </c>
      <c r="F28" s="20">
        <v>149559520</v>
      </c>
      <c r="G28" s="20">
        <v>149498894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1" t="s">
        <v>59</v>
      </c>
      <c r="B30" s="10">
        <f t="shared" ref="B30:G30" si="4">SUM(B31:B38)</f>
        <v>1860318665</v>
      </c>
      <c r="C30" s="10">
        <f t="shared" si="4"/>
        <v>1565008253</v>
      </c>
      <c r="D30" s="10">
        <f t="shared" si="4"/>
        <v>1972924446</v>
      </c>
      <c r="E30" s="10">
        <f t="shared" si="4"/>
        <v>1740436025</v>
      </c>
      <c r="F30" s="10">
        <f t="shared" si="4"/>
        <v>1662228452</v>
      </c>
      <c r="G30" s="10">
        <f t="shared" si="4"/>
        <v>1686488611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7" t="s">
        <v>63</v>
      </c>
      <c r="B31" s="2">
        <v>1556702369</v>
      </c>
      <c r="C31" s="2">
        <v>1273466604</v>
      </c>
      <c r="D31" s="2">
        <v>1663665906</v>
      </c>
      <c r="E31" s="2">
        <v>1418853263</v>
      </c>
      <c r="F31" s="20">
        <v>1402531982</v>
      </c>
      <c r="G31" s="20">
        <v>1400592798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7" t="s">
        <v>53</v>
      </c>
      <c r="B32" s="2">
        <v>3876102</v>
      </c>
      <c r="C32" s="2">
        <v>9084393</v>
      </c>
      <c r="D32" s="2">
        <v>9084393</v>
      </c>
      <c r="E32" s="2">
        <v>9084393</v>
      </c>
      <c r="F32" s="20">
        <v>9039393</v>
      </c>
      <c r="G32" s="20">
        <v>19620393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7" t="s">
        <v>65</v>
      </c>
      <c r="B33" s="2">
        <v>44530896</v>
      </c>
      <c r="C33" s="2">
        <v>38501063</v>
      </c>
      <c r="D33" s="2">
        <v>42252945</v>
      </c>
      <c r="E33" s="2">
        <v>41501374</v>
      </c>
      <c r="F33" s="20">
        <v>44019166</v>
      </c>
      <c r="G33" s="20">
        <v>45473557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7" t="s">
        <v>67</v>
      </c>
      <c r="B34" s="2">
        <v>72910928</v>
      </c>
      <c r="C34" s="2">
        <v>69355952</v>
      </c>
      <c r="D34" s="2">
        <v>75925847</v>
      </c>
      <c r="E34" s="2">
        <v>79707272</v>
      </c>
      <c r="F34" s="20">
        <v>78612203</v>
      </c>
      <c r="G34" s="20">
        <v>83729174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7" t="s">
        <v>68</v>
      </c>
      <c r="B35" s="2">
        <v>154492470</v>
      </c>
      <c r="C35" s="2">
        <v>149648997</v>
      </c>
      <c r="D35" s="2">
        <v>154859473</v>
      </c>
      <c r="E35" s="2">
        <v>161113469</v>
      </c>
      <c r="F35" s="20">
        <v>100233359</v>
      </c>
      <c r="G35" s="20">
        <v>108400410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7" t="s">
        <v>70</v>
      </c>
      <c r="B36" s="2">
        <v>1014033</v>
      </c>
      <c r="C36" s="2">
        <v>1014079</v>
      </c>
      <c r="D36" s="2">
        <v>1014079</v>
      </c>
      <c r="E36" s="2">
        <v>1014079</v>
      </c>
      <c r="F36" s="20">
        <v>1014140</v>
      </c>
      <c r="G36" s="20">
        <v>1014140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7" t="s">
        <v>61</v>
      </c>
      <c r="B37" s="2">
        <v>7300779</v>
      </c>
      <c r="C37" s="2">
        <v>3760816</v>
      </c>
      <c r="D37" s="2">
        <v>5725186</v>
      </c>
      <c r="E37" s="2">
        <v>5725186</v>
      </c>
      <c r="F37" s="20">
        <v>5154793</v>
      </c>
      <c r="G37" s="20">
        <v>6949832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7" t="s">
        <v>74</v>
      </c>
      <c r="B38" s="2">
        <v>19491088</v>
      </c>
      <c r="C38" s="2">
        <v>20176349</v>
      </c>
      <c r="D38" s="2">
        <v>20396617</v>
      </c>
      <c r="E38" s="2">
        <v>23436989</v>
      </c>
      <c r="F38" s="20">
        <v>21623416</v>
      </c>
      <c r="G38" s="20">
        <v>20708307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1"/>
      <c r="B40" s="10">
        <f t="shared" ref="B40:G40" si="5">B30+B25</f>
        <v>2020955885</v>
      </c>
      <c r="C40" s="10">
        <f t="shared" si="5"/>
        <v>1746248894</v>
      </c>
      <c r="D40" s="10">
        <f t="shared" si="5"/>
        <v>2170807192</v>
      </c>
      <c r="E40" s="10">
        <f t="shared" si="5"/>
        <v>1935586838</v>
      </c>
      <c r="F40" s="10">
        <f t="shared" si="5"/>
        <v>1880975348</v>
      </c>
      <c r="G40" s="10">
        <f t="shared" si="5"/>
        <v>2028244069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1"/>
      <c r="B41" s="2"/>
      <c r="C41" s="10"/>
      <c r="D41" s="10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1" t="s">
        <v>78</v>
      </c>
      <c r="B42" s="10">
        <f t="shared" ref="B42:G42" si="6">SUM(B43:B48)</f>
        <v>3048909782</v>
      </c>
      <c r="C42" s="10">
        <f t="shared" si="6"/>
        <v>3283781830</v>
      </c>
      <c r="D42" s="10">
        <f t="shared" si="6"/>
        <v>3224291561</v>
      </c>
      <c r="E42" s="10">
        <f t="shared" si="6"/>
        <v>3313483593</v>
      </c>
      <c r="F42" s="10">
        <f t="shared" si="6"/>
        <v>3430139176</v>
      </c>
      <c r="G42" s="10">
        <f t="shared" si="6"/>
        <v>3402644767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7" t="s">
        <v>79</v>
      </c>
      <c r="B43" s="2">
        <v>1199772000</v>
      </c>
      <c r="C43" s="2">
        <v>1199772000</v>
      </c>
      <c r="D43" s="2">
        <v>1199772000</v>
      </c>
      <c r="E43" s="2">
        <v>1199772000</v>
      </c>
      <c r="F43" s="20">
        <v>1199772000</v>
      </c>
      <c r="G43" s="20">
        <v>1259760600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7" t="s">
        <v>82</v>
      </c>
      <c r="B44" s="2">
        <v>730815534</v>
      </c>
      <c r="C44" s="2">
        <v>730815534</v>
      </c>
      <c r="D44" s="2">
        <v>730815534</v>
      </c>
      <c r="E44" s="2">
        <v>730815534</v>
      </c>
      <c r="F44" s="20">
        <v>730815534</v>
      </c>
      <c r="G44" s="20">
        <v>730815534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7" t="s">
        <v>83</v>
      </c>
      <c r="B45" s="2">
        <v>115879072</v>
      </c>
      <c r="C45" s="2">
        <v>115879072</v>
      </c>
      <c r="D45" s="2">
        <v>115879072</v>
      </c>
      <c r="E45" s="2">
        <v>115879072</v>
      </c>
      <c r="F45" s="20">
        <v>115879072</v>
      </c>
      <c r="G45" s="20">
        <v>115879072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7" t="s">
        <v>84</v>
      </c>
      <c r="B46" s="2">
        <v>136337594</v>
      </c>
      <c r="C46" s="2">
        <v>133745524</v>
      </c>
      <c r="D46" s="2">
        <v>132910789</v>
      </c>
      <c r="E46" s="2">
        <v>132076055</v>
      </c>
      <c r="F46" s="20">
        <v>107467236</v>
      </c>
      <c r="G46" s="20">
        <v>106793188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7" t="s">
        <v>85</v>
      </c>
      <c r="B47" s="2"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7" t="s">
        <v>86</v>
      </c>
      <c r="B48" s="2">
        <v>866105582</v>
      </c>
      <c r="C48" s="2">
        <v>1103569700</v>
      </c>
      <c r="D48" s="2">
        <v>1044914166</v>
      </c>
      <c r="E48" s="2">
        <v>1134940932</v>
      </c>
      <c r="F48" s="20">
        <v>1276205334</v>
      </c>
      <c r="G48" s="20">
        <v>1189396373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1"/>
      <c r="B50" s="10">
        <f t="shared" ref="B50:E50" si="7">B40+B42-1</f>
        <v>5069865666</v>
      </c>
      <c r="C50" s="10">
        <f t="shared" si="7"/>
        <v>5030030723</v>
      </c>
      <c r="D50" s="10">
        <f t="shared" si="7"/>
        <v>5395098752</v>
      </c>
      <c r="E50" s="10">
        <f t="shared" si="7"/>
        <v>5249070430</v>
      </c>
      <c r="F50" s="10">
        <f t="shared" ref="F50:G50" si="8">F40+F42</f>
        <v>5311114524</v>
      </c>
      <c r="G50" s="10">
        <f t="shared" si="8"/>
        <v>5430888836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18" t="s">
        <v>88</v>
      </c>
      <c r="B52" s="35">
        <f t="shared" ref="B52:G52" si="9">B42/(B43/10)</f>
        <v>25.412409874542831</v>
      </c>
      <c r="C52" s="35">
        <f t="shared" si="9"/>
        <v>27.370048892622933</v>
      </c>
      <c r="D52" s="35">
        <f t="shared" si="9"/>
        <v>26.87420244013029</v>
      </c>
      <c r="E52" s="35">
        <f t="shared" si="9"/>
        <v>27.617610621017992</v>
      </c>
      <c r="F52" s="35">
        <f t="shared" si="9"/>
        <v>28.589925219124968</v>
      </c>
      <c r="G52" s="35">
        <f t="shared" si="9"/>
        <v>27.010249145750389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</row>
    <row r="53" spans="1:22" ht="15.75" customHeight="1" x14ac:dyDescent="0.25">
      <c r="A53" s="18" t="s">
        <v>89</v>
      </c>
      <c r="B53" s="2">
        <f t="shared" ref="B53:G53" si="10">B43/10</f>
        <v>119977200</v>
      </c>
      <c r="C53" s="2">
        <f t="shared" si="10"/>
        <v>119977200</v>
      </c>
      <c r="D53" s="2">
        <f t="shared" si="10"/>
        <v>119977200</v>
      </c>
      <c r="E53" s="2">
        <f t="shared" si="10"/>
        <v>119977200</v>
      </c>
      <c r="F53" s="2">
        <f t="shared" si="10"/>
        <v>119977200</v>
      </c>
      <c r="G53" s="2">
        <f t="shared" si="10"/>
        <v>125976060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25">
      <c r="A991" s="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25">
      <c r="A992" s="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25">
      <c r="A993" s="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customHeight="1" x14ac:dyDescent="0.25">
      <c r="A994" s="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customHeight="1" x14ac:dyDescent="0.25">
      <c r="A995" s="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customHeight="1" x14ac:dyDescent="0.25">
      <c r="A996" s="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customHeight="1" x14ac:dyDescent="0.25">
      <c r="A997" s="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customHeight="1" x14ac:dyDescent="0.25">
      <c r="A998" s="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customHeight="1" x14ac:dyDescent="0.25">
      <c r="A999" s="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.75" customHeight="1" x14ac:dyDescent="0.25">
      <c r="A1000" s="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875" customWidth="1"/>
    <col min="2" max="3" width="12.75" customWidth="1"/>
    <col min="4" max="4" width="13.5" customWidth="1"/>
    <col min="5" max="6" width="12.75" customWidth="1"/>
    <col min="7" max="7" width="16.25" customWidth="1"/>
    <col min="8" max="9" width="8" customWidth="1"/>
    <col min="10" max="25" width="7.625" customWidth="1"/>
  </cols>
  <sheetData>
    <row r="1" spans="1: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25">
      <c r="A2" s="1" t="s">
        <v>2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1" t="s">
        <v>4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6" t="s">
        <v>5</v>
      </c>
      <c r="C4" s="8" t="s">
        <v>6</v>
      </c>
      <c r="D4" s="8" t="s">
        <v>5</v>
      </c>
      <c r="E4" s="10" t="s">
        <v>7</v>
      </c>
      <c r="F4" s="10" t="s">
        <v>6</v>
      </c>
      <c r="G4" s="10" t="s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13"/>
      <c r="B5" s="11">
        <v>43100</v>
      </c>
      <c r="C5" s="13">
        <v>43373</v>
      </c>
      <c r="D5" s="13">
        <v>43465</v>
      </c>
      <c r="E5" s="13">
        <v>43555</v>
      </c>
      <c r="F5" s="13">
        <v>43738</v>
      </c>
      <c r="G5" s="13">
        <v>43830</v>
      </c>
      <c r="H5" s="13"/>
      <c r="I5" s="13"/>
      <c r="J5" s="13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x14ac:dyDescent="0.25">
      <c r="A6" s="18" t="s">
        <v>9</v>
      </c>
      <c r="B6" s="2">
        <v>1915522161</v>
      </c>
      <c r="C6" s="2">
        <v>869821259</v>
      </c>
      <c r="D6" s="2">
        <v>1792706203</v>
      </c>
      <c r="E6" s="2">
        <v>2590333017</v>
      </c>
      <c r="F6" s="20">
        <v>913019988</v>
      </c>
      <c r="G6" s="20">
        <v>1903614207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2" t="s">
        <v>12</v>
      </c>
      <c r="B7" s="23">
        <v>1512687343</v>
      </c>
      <c r="C7" s="23">
        <v>685115681</v>
      </c>
      <c r="D7" s="23">
        <v>1409193106</v>
      </c>
      <c r="E7" s="23">
        <v>2043113246</v>
      </c>
      <c r="F7" s="20">
        <v>725144954</v>
      </c>
      <c r="G7" s="20">
        <v>1518222379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18" t="s">
        <v>16</v>
      </c>
      <c r="B8" s="10">
        <f t="shared" ref="B8:G8" si="0">B6-B7</f>
        <v>402834818</v>
      </c>
      <c r="C8" s="10">
        <f t="shared" si="0"/>
        <v>184705578</v>
      </c>
      <c r="D8" s="10">
        <f t="shared" si="0"/>
        <v>383513097</v>
      </c>
      <c r="E8" s="10">
        <f t="shared" si="0"/>
        <v>547219771</v>
      </c>
      <c r="F8" s="10">
        <f t="shared" si="0"/>
        <v>187875034</v>
      </c>
      <c r="G8" s="10">
        <f t="shared" si="0"/>
        <v>385391828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4" t="s">
        <v>21</v>
      </c>
      <c r="B9" s="2">
        <v>26854928</v>
      </c>
      <c r="C9" s="2">
        <v>4885656</v>
      </c>
      <c r="D9" s="2">
        <v>25841708</v>
      </c>
      <c r="E9" s="2">
        <v>44046630</v>
      </c>
      <c r="F9" s="20">
        <v>11376000</v>
      </c>
      <c r="G9" s="20">
        <v>22881713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17"/>
      <c r="B10" s="25">
        <f t="shared" ref="B10:G10" si="1">B8+B9</f>
        <v>429689746</v>
      </c>
      <c r="C10" s="25">
        <f t="shared" si="1"/>
        <v>189591234</v>
      </c>
      <c r="D10" s="25">
        <f t="shared" si="1"/>
        <v>409354805</v>
      </c>
      <c r="E10" s="25">
        <f t="shared" si="1"/>
        <v>591266401</v>
      </c>
      <c r="F10" s="25">
        <f t="shared" si="1"/>
        <v>199251034</v>
      </c>
      <c r="G10" s="25">
        <f t="shared" si="1"/>
        <v>408273541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18" t="s">
        <v>25</v>
      </c>
      <c r="B11" s="10">
        <f t="shared" ref="B11:G11" si="2">SUM(B12:B13)</f>
        <v>78314155</v>
      </c>
      <c r="C11" s="10">
        <f t="shared" si="2"/>
        <v>40058905</v>
      </c>
      <c r="D11" s="10">
        <f t="shared" si="2"/>
        <v>80232972</v>
      </c>
      <c r="E11" s="10">
        <f t="shared" si="2"/>
        <v>116309173</v>
      </c>
      <c r="F11" s="10">
        <f t="shared" si="2"/>
        <v>40670303</v>
      </c>
      <c r="G11" s="10">
        <f t="shared" si="2"/>
        <v>80837088</v>
      </c>
      <c r="H11" s="10">
        <f>SUM(H12:H14)</f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15" t="s">
        <v>29</v>
      </c>
      <c r="B12" s="28">
        <v>57580442</v>
      </c>
      <c r="C12" s="28">
        <v>30519491</v>
      </c>
      <c r="D12" s="28">
        <v>62991156</v>
      </c>
      <c r="E12" s="28">
        <v>96087971</v>
      </c>
      <c r="F12" s="20">
        <v>37767722</v>
      </c>
      <c r="G12" s="20">
        <v>72624059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15" t="s">
        <v>33</v>
      </c>
      <c r="B13" s="28">
        <v>20733713</v>
      </c>
      <c r="C13" s="28">
        <v>9539414</v>
      </c>
      <c r="D13" s="28">
        <v>17241816</v>
      </c>
      <c r="E13" s="28">
        <v>20221202</v>
      </c>
      <c r="F13" s="20">
        <v>2902581</v>
      </c>
      <c r="G13" s="20">
        <v>8213029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1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10" t="s">
        <v>37</v>
      </c>
      <c r="B16" s="10">
        <f t="shared" ref="B16:G16" si="3">B10-B11</f>
        <v>351375591</v>
      </c>
      <c r="C16" s="10">
        <f t="shared" si="3"/>
        <v>149532329</v>
      </c>
      <c r="D16" s="10">
        <f t="shared" si="3"/>
        <v>329121833</v>
      </c>
      <c r="E16" s="10">
        <f t="shared" si="3"/>
        <v>474957228</v>
      </c>
      <c r="F16" s="10">
        <f t="shared" si="3"/>
        <v>158580731</v>
      </c>
      <c r="G16" s="10">
        <f t="shared" si="3"/>
        <v>327436453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0" t="s">
        <v>38</v>
      </c>
      <c r="B17" s="10"/>
      <c r="C17" s="10"/>
      <c r="D17" s="10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15" t="s">
        <v>40</v>
      </c>
      <c r="B18" s="2">
        <v>65750752</v>
      </c>
      <c r="C18" s="2">
        <v>34305202</v>
      </c>
      <c r="D18" s="2">
        <v>70097837</v>
      </c>
      <c r="E18" s="2">
        <v>109580364</v>
      </c>
      <c r="F18" s="20">
        <v>47699158</v>
      </c>
      <c r="G18" s="20">
        <v>102749951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15" t="s">
        <v>43</v>
      </c>
      <c r="B19" s="2">
        <v>152471</v>
      </c>
      <c r="C19" s="2">
        <v>19479</v>
      </c>
      <c r="D19" s="2">
        <v>265171</v>
      </c>
      <c r="E19" s="2">
        <v>286867</v>
      </c>
      <c r="F19" s="20">
        <v>0</v>
      </c>
      <c r="G19" s="20">
        <v>73384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15" t="s">
        <v>46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15" t="s">
        <v>49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18" t="s">
        <v>51</v>
      </c>
      <c r="B22" s="10">
        <f t="shared" ref="B22:G22" si="4">B16-B18+B20+B21+B19</f>
        <v>285777310</v>
      </c>
      <c r="C22" s="10">
        <f t="shared" si="4"/>
        <v>115246606</v>
      </c>
      <c r="D22" s="10">
        <f t="shared" si="4"/>
        <v>259289167</v>
      </c>
      <c r="E22" s="10">
        <f t="shared" si="4"/>
        <v>365663731</v>
      </c>
      <c r="F22" s="10">
        <f t="shared" si="4"/>
        <v>110881573</v>
      </c>
      <c r="G22" s="10">
        <f t="shared" si="4"/>
        <v>224759886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15" t="s">
        <v>55</v>
      </c>
      <c r="B23" s="2">
        <v>14288866</v>
      </c>
      <c r="C23" s="2">
        <v>5762330</v>
      </c>
      <c r="D23" s="2">
        <v>12964458</v>
      </c>
      <c r="E23" s="2">
        <v>18283187</v>
      </c>
      <c r="F23" s="20">
        <v>5544079</v>
      </c>
      <c r="G23" s="20">
        <v>11237994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18" t="s">
        <v>60</v>
      </c>
      <c r="B25" s="10">
        <f t="shared" ref="B25:D25" si="5">B22-B23</f>
        <v>271488444</v>
      </c>
      <c r="C25" s="10">
        <f t="shared" si="5"/>
        <v>109484276</v>
      </c>
      <c r="D25" s="10">
        <f t="shared" si="5"/>
        <v>246324709</v>
      </c>
      <c r="E25" s="10">
        <f>E22-E23+1</f>
        <v>347380545</v>
      </c>
      <c r="F25" s="10">
        <f t="shared" ref="F25:G25" si="6">F22-F23</f>
        <v>105337494</v>
      </c>
      <c r="G25" s="10">
        <f t="shared" si="6"/>
        <v>213521892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1" t="s">
        <v>66</v>
      </c>
      <c r="B27" s="10">
        <f t="shared" ref="B27:G27" si="7">B28+B29</f>
        <v>37373622</v>
      </c>
      <c r="C27" s="10">
        <f t="shared" si="7"/>
        <v>12449514</v>
      </c>
      <c r="D27" s="10">
        <f t="shared" si="7"/>
        <v>28814414</v>
      </c>
      <c r="E27" s="10">
        <f t="shared" si="7"/>
        <v>40678219</v>
      </c>
      <c r="F27" s="10">
        <f t="shared" si="7"/>
        <v>15269796</v>
      </c>
      <c r="G27" s="10">
        <f t="shared" si="7"/>
        <v>30995171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15" t="s">
        <v>69</v>
      </c>
      <c r="B28" s="2">
        <v>36716448</v>
      </c>
      <c r="C28" s="2">
        <v>14772949</v>
      </c>
      <c r="D28" s="2">
        <v>28983424</v>
      </c>
      <c r="E28" s="2">
        <v>39237420</v>
      </c>
      <c r="F28" s="20">
        <v>15231824</v>
      </c>
      <c r="G28" s="20">
        <v>30898875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15" t="s">
        <v>71</v>
      </c>
      <c r="B29" s="2">
        <v>657174</v>
      </c>
      <c r="C29" s="2">
        <v>-2323435</v>
      </c>
      <c r="D29" s="2">
        <v>-169010</v>
      </c>
      <c r="E29" s="2">
        <v>1440799</v>
      </c>
      <c r="F29" s="20">
        <v>37972</v>
      </c>
      <c r="G29" s="20">
        <v>96296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18" t="s">
        <v>73</v>
      </c>
      <c r="B30" s="26">
        <f t="shared" ref="B30:C30" si="8">B25-B27</f>
        <v>234114822</v>
      </c>
      <c r="C30" s="26">
        <f t="shared" si="8"/>
        <v>97034762</v>
      </c>
      <c r="D30" s="26">
        <f>D25-D27-1</f>
        <v>217510294</v>
      </c>
      <c r="E30" s="26">
        <f t="shared" ref="E30:G30" si="9">E25-E27</f>
        <v>306702326</v>
      </c>
      <c r="F30" s="26">
        <f t="shared" si="9"/>
        <v>90067698</v>
      </c>
      <c r="G30" s="26">
        <f t="shared" si="9"/>
        <v>182526721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1"/>
      <c r="B31" s="10"/>
      <c r="C31" s="10"/>
      <c r="D31" s="10"/>
      <c r="E31" s="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18" t="s">
        <v>77</v>
      </c>
      <c r="B32" s="33">
        <f>B30/('1'!B43/10)</f>
        <v>1.9513276022444264</v>
      </c>
      <c r="C32" s="33">
        <f>C30/('1'!C43/10)</f>
        <v>0.80877668423667159</v>
      </c>
      <c r="D32" s="33">
        <f>D30/('1'!D43/10)</f>
        <v>1.8129302400789484</v>
      </c>
      <c r="E32" s="33">
        <f>E30/('1'!E43/10)</f>
        <v>2.5563384209666502</v>
      </c>
      <c r="F32" s="33">
        <f>F30/('1'!F43/10)</f>
        <v>0.75070678428901494</v>
      </c>
      <c r="G32" s="33">
        <f>G30/('1'!G43/10)</f>
        <v>1.448900060852832</v>
      </c>
      <c r="H32" s="2"/>
      <c r="I32" s="2"/>
      <c r="J32" s="2"/>
      <c r="K32" s="2"/>
      <c r="L32" s="2"/>
      <c r="M32" s="2"/>
      <c r="N32" s="2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1:25" ht="15.75" customHeight="1" x14ac:dyDescent="0.25">
      <c r="A33" s="30" t="s">
        <v>80</v>
      </c>
      <c r="B33" s="5">
        <f>'1'!B43/10</f>
        <v>119977200</v>
      </c>
      <c r="C33" s="5">
        <f>'1'!C43/10</f>
        <v>119977200</v>
      </c>
      <c r="D33" s="5">
        <f>'1'!D43/10</f>
        <v>119977200</v>
      </c>
      <c r="E33" s="5">
        <f>'1'!E43/10</f>
        <v>119977200</v>
      </c>
      <c r="F33" s="5">
        <f>'1'!F43/10</f>
        <v>119977200</v>
      </c>
      <c r="G33" s="5">
        <f>'1'!G43/10</f>
        <v>125976060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1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1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1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1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1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1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1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1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1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1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1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1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1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1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1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1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1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1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1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1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1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1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1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1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1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1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1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1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1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1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1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1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1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1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1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1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1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1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1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1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1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1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1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1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1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1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1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1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1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1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1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1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1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1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1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1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1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1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1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1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1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1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1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1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1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1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1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1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1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1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1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1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1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1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1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1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1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1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1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1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1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1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1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1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1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1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1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1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1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1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1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1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1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1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1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1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1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1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1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1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1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1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1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1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1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1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1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1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1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1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1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1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1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1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1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1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1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1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1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1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1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1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1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1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1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1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1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1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1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1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1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1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1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1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1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1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1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1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1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1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1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1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1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1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1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1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1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1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1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1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1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1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1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1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1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1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1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1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1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1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1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1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1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1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1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1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1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1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1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1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1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1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1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1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1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1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1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1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1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1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1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1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1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1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1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1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1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1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1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1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1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1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1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1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1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1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1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1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1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1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1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1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1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1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1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1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1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1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1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1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1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1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1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1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1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1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1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1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1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1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1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1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1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1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1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1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1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1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1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1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1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1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1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1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1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1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1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1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1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1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1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1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1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1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1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1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1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1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1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1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1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1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1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1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1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1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1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1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1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1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1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1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1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1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1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1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1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1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1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1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1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1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1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1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1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1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1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1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1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1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1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1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1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1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1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1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1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1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1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1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1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1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1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1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1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1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1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1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1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1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1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1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1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1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1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1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1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1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1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1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1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1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1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1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1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1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1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1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1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1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1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1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1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1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1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1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1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1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1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1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1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1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1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1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1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1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1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1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1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1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1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1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1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1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1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1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1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1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1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1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1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1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1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1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1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1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1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1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1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1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1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1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1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1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1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1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1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1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1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1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1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1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1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1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1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1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1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1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1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1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1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1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1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1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1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1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1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1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1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1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1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1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1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1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1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1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1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1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1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1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1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1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1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1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1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1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1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1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1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1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1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1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1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1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1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1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1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1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1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1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1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1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1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1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1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1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1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1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1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1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1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1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1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1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1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1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1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1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1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1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1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1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1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1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1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1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1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1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1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1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1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1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1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1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1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1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1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1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1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1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1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1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1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1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1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1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1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1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1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1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1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1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1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1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1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1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1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1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1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1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1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1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1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1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1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1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1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1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1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1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1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1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1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1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1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1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1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1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1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1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1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1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1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1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1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1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1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1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1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1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1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1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1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1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1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1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1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1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1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1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1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1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1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1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1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1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1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1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1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1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1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1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1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1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1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1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1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1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1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1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1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1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1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1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1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1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1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1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1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1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1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1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1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1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1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1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1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1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1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1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1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1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1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1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1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1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1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1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1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1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1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1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1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1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1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1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1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1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1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1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1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1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1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1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1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1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1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1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1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1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1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1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1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1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1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1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1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1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1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1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1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1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1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1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1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1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1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1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1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1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1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1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1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1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1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1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1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1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1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1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1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1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1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1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1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1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1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1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1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1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1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1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1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1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1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1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1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1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1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1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1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1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1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1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1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1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1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1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1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1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1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1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1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1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1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1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1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1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1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1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1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1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1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1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1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1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1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1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1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1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1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1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1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1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1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1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1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1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1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1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1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1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1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1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1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1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1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1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1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1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1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1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1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1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1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1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1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1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1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1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1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1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1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1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1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1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1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1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1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1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1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1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1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1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1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1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1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1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1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1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1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1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1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1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1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1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1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1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1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1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1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1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1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1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1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1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1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1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1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1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1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1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1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1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1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1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1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1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1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1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1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1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1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1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1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1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1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1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1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1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1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1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1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1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1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1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1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1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1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1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1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1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1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1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1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1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1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1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1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1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1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1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1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1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1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1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1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1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1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1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1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1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1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1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1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1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1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1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1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1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1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1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1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1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1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1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1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1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1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1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1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1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1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1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1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1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1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1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1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1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1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1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1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1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1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1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1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1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1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1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1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1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1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1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1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1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1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1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1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1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1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1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1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1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1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1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1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1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1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1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1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1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1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1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1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1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1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1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1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1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1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1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1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1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1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1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1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1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1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1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1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1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1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1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1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1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1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1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1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1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1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1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1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1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1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1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1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1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1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1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1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1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1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1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1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1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1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1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1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1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1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1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1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1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1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1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1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1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1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1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1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1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1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1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1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1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1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1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1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1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7" sqref="K17"/>
    </sheetView>
  </sheetViews>
  <sheetFormatPr defaultColWidth="12.625" defaultRowHeight="15" customHeight="1" x14ac:dyDescent="0.2"/>
  <cols>
    <col min="1" max="1" width="33.25" customWidth="1"/>
    <col min="2" max="5" width="13.125" customWidth="1"/>
    <col min="6" max="6" width="11.75" customWidth="1"/>
    <col min="7" max="7" width="14.75" customWidth="1"/>
    <col min="8" max="25" width="7.625" customWidth="1"/>
  </cols>
  <sheetData>
    <row r="1" spans="1: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25">
      <c r="A2" s="1" t="s">
        <v>3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1" t="s">
        <v>4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25">
      <c r="A4" s="9"/>
      <c r="B4" s="12" t="s">
        <v>5</v>
      </c>
      <c r="C4" s="8" t="s">
        <v>6</v>
      </c>
      <c r="D4" s="8" t="s">
        <v>5</v>
      </c>
      <c r="E4" s="10" t="s">
        <v>7</v>
      </c>
      <c r="F4" s="10" t="s">
        <v>6</v>
      </c>
      <c r="G4" s="10" t="s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9"/>
      <c r="B5" s="16">
        <v>43100</v>
      </c>
      <c r="C5" s="16">
        <v>43373</v>
      </c>
      <c r="D5" s="16">
        <v>43465</v>
      </c>
      <c r="E5" s="17">
        <v>43555</v>
      </c>
      <c r="F5" s="17">
        <v>43738</v>
      </c>
      <c r="G5" s="17">
        <v>43830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x14ac:dyDescent="0.25">
      <c r="A6" s="18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7" t="s">
        <v>13</v>
      </c>
      <c r="B7" s="2">
        <v>1533143437</v>
      </c>
      <c r="C7" s="2">
        <v>942714489</v>
      </c>
      <c r="D7" s="2">
        <v>1792265080</v>
      </c>
      <c r="E7" s="2">
        <v>2732342240</v>
      </c>
      <c r="F7" s="20">
        <v>886762061</v>
      </c>
      <c r="G7" s="20">
        <v>1835466423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7" t="s">
        <v>14</v>
      </c>
      <c r="B8" s="2">
        <v>-1416893126</v>
      </c>
      <c r="C8" s="2">
        <v>-840453528</v>
      </c>
      <c r="D8" s="2">
        <v>-1635158404</v>
      </c>
      <c r="E8" s="2">
        <v>-2301799430</v>
      </c>
      <c r="F8" s="20">
        <v>-713561641</v>
      </c>
      <c r="G8" s="20">
        <v>-1513138332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7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7" t="s">
        <v>18</v>
      </c>
      <c r="B10" s="2">
        <v>-9739713</v>
      </c>
      <c r="C10" s="2">
        <v>-3982217</v>
      </c>
      <c r="D10" s="2">
        <v>-4614450</v>
      </c>
      <c r="E10" s="2">
        <v>-6151754</v>
      </c>
      <c r="F10" s="20">
        <v>-1380366</v>
      </c>
      <c r="G10" s="20">
        <v>-1957310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7" t="s">
        <v>20</v>
      </c>
      <c r="B11" s="2">
        <v>-30083978</v>
      </c>
      <c r="C11" s="2">
        <v>-10000000</v>
      </c>
      <c r="D11" s="2">
        <v>-19000000</v>
      </c>
      <c r="E11" s="2">
        <v>-23000000</v>
      </c>
      <c r="F11" s="20">
        <v>-12500000</v>
      </c>
      <c r="G11" s="20">
        <v>-20000000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x14ac:dyDescent="0.25">
      <c r="A12" s="9"/>
      <c r="B12" s="25">
        <f t="shared" ref="B12:G12" si="0">SUM(B7:B11)</f>
        <v>76426620</v>
      </c>
      <c r="C12" s="25">
        <f t="shared" si="0"/>
        <v>88278744</v>
      </c>
      <c r="D12" s="25">
        <f t="shared" si="0"/>
        <v>133492226</v>
      </c>
      <c r="E12" s="25">
        <f t="shared" si="0"/>
        <v>401391056</v>
      </c>
      <c r="F12" s="26">
        <f t="shared" si="0"/>
        <v>159320054</v>
      </c>
      <c r="G12" s="26">
        <f t="shared" si="0"/>
        <v>300370781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x14ac:dyDescent="0.25">
      <c r="A13" s="9"/>
      <c r="B13" s="25"/>
      <c r="C13" s="25"/>
      <c r="D13" s="25"/>
      <c r="E13" s="2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18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7" t="s">
        <v>30</v>
      </c>
      <c r="B15" s="2">
        <v>-42699521</v>
      </c>
      <c r="C15" s="2">
        <v>-4099490</v>
      </c>
      <c r="D15" s="2">
        <v>-186028755</v>
      </c>
      <c r="E15" s="2">
        <v>-199158911</v>
      </c>
      <c r="F15" s="20">
        <v>-6364278</v>
      </c>
      <c r="G15" s="20">
        <v>-8948578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9" t="s">
        <v>34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9" t="s">
        <v>35</v>
      </c>
      <c r="B17" s="2">
        <v>-84621</v>
      </c>
      <c r="C17" s="2">
        <v>40886</v>
      </c>
      <c r="D17" s="2">
        <v>13763</v>
      </c>
      <c r="E17" s="2">
        <v>-19249</v>
      </c>
      <c r="F17" s="20">
        <v>36587</v>
      </c>
      <c r="G17" s="20">
        <v>131768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1"/>
      <c r="B18" s="25">
        <f t="shared" ref="B18:G18" si="1">SUM(B14:B17)</f>
        <v>-42784142</v>
      </c>
      <c r="C18" s="25">
        <f t="shared" si="1"/>
        <v>-4058604</v>
      </c>
      <c r="D18" s="25">
        <f t="shared" si="1"/>
        <v>-186014992</v>
      </c>
      <c r="E18" s="25">
        <f t="shared" si="1"/>
        <v>-199178160</v>
      </c>
      <c r="F18" s="26">
        <f t="shared" si="1"/>
        <v>-6327691</v>
      </c>
      <c r="G18" s="26">
        <f t="shared" si="1"/>
        <v>-8816810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B19" s="25"/>
      <c r="C19" s="25"/>
      <c r="D19" s="25"/>
      <c r="E19" s="2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18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7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7" t="s">
        <v>44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7" t="s">
        <v>47</v>
      </c>
      <c r="B23" s="2">
        <v>1400712</v>
      </c>
      <c r="C23" s="2">
        <v>24705627</v>
      </c>
      <c r="D23" s="2">
        <v>40739736</v>
      </c>
      <c r="E23" s="2">
        <v>38067285</v>
      </c>
      <c r="F23" s="20">
        <v>13105185</v>
      </c>
      <c r="G23" s="20">
        <v>138464336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7" t="s">
        <v>50</v>
      </c>
      <c r="B24" s="2">
        <v>-17051842</v>
      </c>
      <c r="C24" s="2">
        <v>-5639126</v>
      </c>
      <c r="D24" s="2">
        <v>-42301454</v>
      </c>
      <c r="E24" s="2">
        <v>444993</v>
      </c>
      <c r="F24" s="20">
        <v>-9106637</v>
      </c>
      <c r="G24" s="20">
        <v>-20093846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7" t="s">
        <v>40</v>
      </c>
      <c r="B25" s="2">
        <v>-65750752</v>
      </c>
      <c r="C25" s="2">
        <v>-34305202</v>
      </c>
      <c r="D25" s="2">
        <v>-70097837</v>
      </c>
      <c r="E25" s="2">
        <v>-109580364</v>
      </c>
      <c r="F25" s="20">
        <v>-47699158</v>
      </c>
      <c r="G25" s="20">
        <v>-102749951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7" t="s">
        <v>53</v>
      </c>
      <c r="B26" s="2">
        <v>-6023321</v>
      </c>
      <c r="C26" s="2">
        <v>-7297179</v>
      </c>
      <c r="D26" s="2">
        <v>-7297179</v>
      </c>
      <c r="E26" s="2">
        <v>-7297179</v>
      </c>
      <c r="F26" s="20">
        <v>-27118179</v>
      </c>
      <c r="G26" s="20">
        <v>-16537179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7" t="s">
        <v>56</v>
      </c>
      <c r="B27" s="2">
        <v>25944412</v>
      </c>
      <c r="C27" s="2">
        <v>8194097</v>
      </c>
      <c r="D27" s="2">
        <v>6647668</v>
      </c>
      <c r="E27" s="2">
        <v>4978377</v>
      </c>
      <c r="F27" s="20">
        <v>7912930</v>
      </c>
      <c r="G27" s="20">
        <v>5622967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7" t="s">
        <v>58</v>
      </c>
      <c r="B28" s="2">
        <v>177</v>
      </c>
      <c r="C28" s="2">
        <v>0</v>
      </c>
      <c r="D28" s="2"/>
      <c r="E28" s="2"/>
      <c r="F28" s="2"/>
      <c r="G28" s="20">
        <v>-0.05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7" t="s">
        <v>61</v>
      </c>
      <c r="B29" s="2">
        <v>3596352</v>
      </c>
      <c r="C29" s="2">
        <v>0</v>
      </c>
      <c r="D29" s="2">
        <v>1964370</v>
      </c>
      <c r="E29" s="2">
        <v>1964370</v>
      </c>
      <c r="F29" s="2"/>
      <c r="G29" s="20">
        <v>1795039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7" t="s">
        <v>62</v>
      </c>
      <c r="B30" s="2">
        <v>-142830000</v>
      </c>
      <c r="C30" s="2">
        <v>0</v>
      </c>
      <c r="D30" s="2">
        <v>-179965800</v>
      </c>
      <c r="E30" s="2">
        <v>-179965800</v>
      </c>
      <c r="F30" s="2"/>
      <c r="G30" s="20">
        <v>-119977200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7" t="s">
        <v>63</v>
      </c>
      <c r="B31" s="2">
        <v>315798133</v>
      </c>
      <c r="C31" s="2">
        <v>-77485901</v>
      </c>
      <c r="D31" s="2">
        <v>312713401</v>
      </c>
      <c r="E31" s="2">
        <v>67900758</v>
      </c>
      <c r="F31" s="20">
        <v>-122845246</v>
      </c>
      <c r="G31" s="20">
        <v>-124784431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7" t="s">
        <v>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1"/>
      <c r="B33" s="25">
        <f>SUM(B21:B32)-1</f>
        <v>115083870</v>
      </c>
      <c r="C33" s="25">
        <f t="shared" ref="C33:G33" si="2">SUM(C21:C32)</f>
        <v>-91827684</v>
      </c>
      <c r="D33" s="25">
        <f t="shared" si="2"/>
        <v>62402905</v>
      </c>
      <c r="E33" s="25">
        <f t="shared" si="2"/>
        <v>-183487560</v>
      </c>
      <c r="F33" s="25">
        <f t="shared" si="2"/>
        <v>-185751105</v>
      </c>
      <c r="G33" s="25">
        <f t="shared" si="2"/>
        <v>-238260265.05000001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B34" s="25"/>
      <c r="C34" s="25"/>
      <c r="D34" s="25"/>
      <c r="E34" s="25"/>
      <c r="F34" s="25"/>
      <c r="G34" s="2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1" t="s">
        <v>72</v>
      </c>
      <c r="B35" s="10">
        <f t="shared" ref="B35:G35" si="3">SUM(B12,B18,B33)</f>
        <v>148726348</v>
      </c>
      <c r="C35" s="10">
        <f t="shared" si="3"/>
        <v>-7607544</v>
      </c>
      <c r="D35" s="10">
        <f t="shared" si="3"/>
        <v>9880139</v>
      </c>
      <c r="E35" s="10">
        <f t="shared" si="3"/>
        <v>18725336</v>
      </c>
      <c r="F35" s="10">
        <f t="shared" si="3"/>
        <v>-32758742</v>
      </c>
      <c r="G35" s="10">
        <f t="shared" si="3"/>
        <v>53293705.949999988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30" t="s">
        <v>75</v>
      </c>
      <c r="B36" s="2">
        <v>170014033</v>
      </c>
      <c r="C36" s="2">
        <v>306172576</v>
      </c>
      <c r="D36" s="2">
        <v>306172576</v>
      </c>
      <c r="E36" s="2">
        <v>306172576</v>
      </c>
      <c r="F36" s="20">
        <v>294325235</v>
      </c>
      <c r="G36" s="20">
        <v>294325235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18" t="s">
        <v>76</v>
      </c>
      <c r="B37" s="10">
        <f t="shared" ref="B37:C37" si="4">SUM(B35:B36)</f>
        <v>318740381</v>
      </c>
      <c r="C37" s="10">
        <f t="shared" si="4"/>
        <v>298565032</v>
      </c>
      <c r="D37" s="10">
        <f>SUM(D35:D36)-2</f>
        <v>316052713</v>
      </c>
      <c r="E37" s="10">
        <f t="shared" ref="E37:F37" si="5">SUM(E35:E36)</f>
        <v>324897912</v>
      </c>
      <c r="F37" s="10">
        <f t="shared" si="5"/>
        <v>261566493</v>
      </c>
      <c r="G37" s="10">
        <f>SUM(G35:G36)+2</f>
        <v>347618942.94999999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B38" s="10"/>
      <c r="C38" s="10"/>
      <c r="D38" s="10"/>
      <c r="E38" s="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18" t="s">
        <v>81</v>
      </c>
      <c r="B39" s="35">
        <f>B12/('1'!B43/10)</f>
        <v>0.63700953181104414</v>
      </c>
      <c r="C39" s="35">
        <f>C12/('1'!C43/10)</f>
        <v>0.7357960012402357</v>
      </c>
      <c r="D39" s="35">
        <f>D12/('1'!D43/10)</f>
        <v>1.1126466195243763</v>
      </c>
      <c r="E39" s="35">
        <f>E12/('1'!E43/10)</f>
        <v>3.3455611232800897</v>
      </c>
      <c r="F39" s="35">
        <f>F12/('1'!F43/10)</f>
        <v>1.3279194213567245</v>
      </c>
      <c r="G39" s="35">
        <f>G12/('1'!G43/10)</f>
        <v>2.3843481134431417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18" t="s">
        <v>87</v>
      </c>
      <c r="B40" s="2">
        <f>'1'!B43/10</f>
        <v>119977200</v>
      </c>
      <c r="C40" s="2">
        <f>'1'!C43/10</f>
        <v>119977200</v>
      </c>
      <c r="D40" s="2">
        <f>'1'!D43/10</f>
        <v>119977200</v>
      </c>
      <c r="E40" s="2">
        <f>'1'!E43/10</f>
        <v>119977200</v>
      </c>
      <c r="F40" s="2">
        <f>'1'!F43/10</f>
        <v>119977200</v>
      </c>
      <c r="G40" s="2">
        <f>'1'!G43/10</f>
        <v>125976060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1"/>
      <c r="B42" s="36"/>
      <c r="C42" s="36"/>
      <c r="D42" s="36"/>
      <c r="E42" s="36"/>
      <c r="F42" s="2"/>
      <c r="G42" s="2"/>
      <c r="H42" s="2"/>
      <c r="I42" s="2"/>
      <c r="J42" s="2"/>
      <c r="K42" s="2"/>
      <c r="L42" s="2"/>
      <c r="M42" s="2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1:25" ht="15.75" customHeight="1" x14ac:dyDescent="0.25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5" width="9.375" customWidth="1"/>
    <col min="6" max="6" width="9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90</v>
      </c>
    </row>
    <row r="3" spans="1:6" x14ac:dyDescent="0.25">
      <c r="A3" s="1" t="s">
        <v>4</v>
      </c>
    </row>
    <row r="4" spans="1:6" x14ac:dyDescent="0.25">
      <c r="B4" s="8" t="s">
        <v>6</v>
      </c>
      <c r="C4" s="8" t="s">
        <v>5</v>
      </c>
      <c r="D4" s="8" t="s">
        <v>6</v>
      </c>
      <c r="E4" s="8" t="s">
        <v>5</v>
      </c>
      <c r="F4" s="10" t="s">
        <v>7</v>
      </c>
    </row>
    <row r="5" spans="1:6" x14ac:dyDescent="0.25">
      <c r="B5" s="16">
        <v>43100</v>
      </c>
      <c r="C5" s="16">
        <v>43190</v>
      </c>
      <c r="D5" s="16">
        <v>43373</v>
      </c>
      <c r="E5" s="16">
        <v>43465</v>
      </c>
      <c r="F5" s="17">
        <v>43555</v>
      </c>
    </row>
    <row r="6" spans="1:6" x14ac:dyDescent="0.25">
      <c r="A6" s="22" t="s">
        <v>91</v>
      </c>
      <c r="B6" s="38">
        <f>'2'!B30/'1'!B21</f>
        <v>4.6177717009356356E-2</v>
      </c>
      <c r="C6" s="38" t="e">
        <f t="shared" ref="C6:C11" si="0">#REF!/#REF!</f>
        <v>#REF!</v>
      </c>
      <c r="D6" s="38">
        <f>'2'!C30/'1'!C21</f>
        <v>1.929108733994506E-2</v>
      </c>
      <c r="E6" s="38">
        <f>'2'!D30/'1'!D21</f>
        <v>4.0316276679711834E-2</v>
      </c>
      <c r="F6" s="38">
        <f>'2'!E30/'1'!E21</f>
        <v>5.8429836309131025E-2</v>
      </c>
    </row>
    <row r="7" spans="1:6" x14ac:dyDescent="0.25">
      <c r="A7" s="22" t="s">
        <v>92</v>
      </c>
      <c r="B7" s="38">
        <f>'2'!B30/'1'!B42</f>
        <v>7.6786405220041376E-2</v>
      </c>
      <c r="C7" s="38" t="e">
        <f t="shared" si="0"/>
        <v>#REF!</v>
      </c>
      <c r="D7" s="38">
        <f>'2'!C30/'1'!C42</f>
        <v>2.9549698190515904E-2</v>
      </c>
      <c r="E7" s="38">
        <f>'2'!D30/'1'!D42</f>
        <v>6.7459871381029865E-2</v>
      </c>
      <c r="F7" s="38">
        <f>'2'!E30/'1'!E42</f>
        <v>9.2561896684182549E-2</v>
      </c>
    </row>
    <row r="8" spans="1:6" x14ac:dyDescent="0.25">
      <c r="A8" s="22" t="s">
        <v>93</v>
      </c>
      <c r="B8" s="38">
        <f>'1'!B26/'1'!B42</f>
        <v>2.7745986614437644E-3</v>
      </c>
      <c r="C8" s="38" t="e">
        <f t="shared" si="0"/>
        <v>#REF!</v>
      </c>
      <c r="D8" s="38">
        <f>'1'!C26/'1'!C42</f>
        <v>8.9455123758937424E-3</v>
      </c>
      <c r="E8" s="38">
        <f>'1'!D26/'1'!D42</f>
        <v>1.4083472025066036E-2</v>
      </c>
      <c r="F8" s="38">
        <f>'1'!E26/'1'!E42</f>
        <v>1.2897836310487505E-2</v>
      </c>
    </row>
    <row r="9" spans="1:6" x14ac:dyDescent="0.25">
      <c r="A9" s="22" t="s">
        <v>94</v>
      </c>
      <c r="B9" s="39">
        <f>'1'!B12/'1'!B30</f>
        <v>1.9116223617527377</v>
      </c>
      <c r="C9" s="39" t="e">
        <f t="shared" si="0"/>
        <v>#REF!</v>
      </c>
      <c r="D9" s="39">
        <f>'1'!C12/'1'!C30</f>
        <v>2.2196483202826918</v>
      </c>
      <c r="E9" s="39">
        <f>'1'!D12/'1'!D30</f>
        <v>1.8694994552264776</v>
      </c>
      <c r="F9" s="39">
        <f>'1'!E12/'1'!E30</f>
        <v>2.0458650141995309</v>
      </c>
    </row>
    <row r="10" spans="1:6" x14ac:dyDescent="0.25">
      <c r="A10" s="22" t="s">
        <v>95</v>
      </c>
      <c r="B10" s="38">
        <f>'2'!B30/'2'!B6</f>
        <v>0.12221984520282457</v>
      </c>
      <c r="C10" s="38" t="e">
        <f t="shared" si="0"/>
        <v>#REF!</v>
      </c>
      <c r="D10" s="38">
        <f>'2'!C30/'2'!C6</f>
        <v>0.11155712854334823</v>
      </c>
      <c r="E10" s="38">
        <f>'2'!D30/'2'!D6</f>
        <v>0.121330697487412</v>
      </c>
      <c r="F10" s="38">
        <f>'2'!E30/'2'!E6</f>
        <v>0.1184026625098606</v>
      </c>
    </row>
    <row r="11" spans="1:6" x14ac:dyDescent="0.25">
      <c r="A11" s="22" t="s">
        <v>96</v>
      </c>
      <c r="B11" s="38">
        <f>'2'!B16/'2'!B6</f>
        <v>0.18343593102392722</v>
      </c>
      <c r="C11" s="38" t="e">
        <f t="shared" si="0"/>
        <v>#REF!</v>
      </c>
      <c r="D11" s="38">
        <f>'2'!C16/'2'!C6</f>
        <v>0.17191155936095601</v>
      </c>
      <c r="E11" s="38">
        <f>'2'!D16/'2'!D6</f>
        <v>0.18358938706701178</v>
      </c>
      <c r="F11" s="38">
        <f>'2'!E16/'2'!E6</f>
        <v>0.18335759336074586</v>
      </c>
    </row>
    <row r="12" spans="1:6" x14ac:dyDescent="0.25">
      <c r="A12" s="22" t="s">
        <v>97</v>
      </c>
      <c r="B12" s="38">
        <f>'2'!B30/('1'!B42+'1'!B26)</f>
        <v>7.6573943259571897E-2</v>
      </c>
      <c r="C12" s="38" t="e">
        <f>#REF!/(#REF!+#REF!)</f>
        <v>#REF!</v>
      </c>
      <c r="D12" s="38">
        <f>'2'!C30/('1'!C42+'1'!C26)</f>
        <v>2.9287704665964993E-2</v>
      </c>
      <c r="E12" s="38">
        <f>'2'!D30/('1'!D42+'1'!D26)</f>
        <v>6.6522996619120908E-2</v>
      </c>
      <c r="F12" s="38">
        <f>'2'!E30/('1'!E42+'1'!E26)</f>
        <v>9.1383250477997072E-2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2020-04-12T16:20:55Z</dcterms:modified>
</cp:coreProperties>
</file>