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iDoz0oUPvvaPrRC3G2eocFEMoT+w=="/>
    </ext>
  </extLst>
</workbook>
</file>

<file path=xl/calcChain.xml><?xml version="1.0" encoding="utf-8"?>
<calcChain xmlns="http://schemas.openxmlformats.org/spreadsheetml/2006/main">
  <c r="F9" i="4" l="1"/>
  <c r="C9" i="4"/>
  <c r="B9" i="4"/>
  <c r="D8" i="4"/>
  <c r="C8" i="4"/>
  <c r="I38" i="3"/>
  <c r="H38" i="3"/>
  <c r="G38" i="3"/>
  <c r="F38" i="3"/>
  <c r="E38" i="3"/>
  <c r="D38" i="3"/>
  <c r="C38" i="3"/>
  <c r="B38" i="3"/>
  <c r="I31" i="3"/>
  <c r="H31" i="3"/>
  <c r="G31" i="3"/>
  <c r="F31" i="3"/>
  <c r="E31" i="3"/>
  <c r="D31" i="3"/>
  <c r="C31" i="3"/>
  <c r="B31" i="3"/>
  <c r="I16" i="3"/>
  <c r="H16" i="3"/>
  <c r="G16" i="3"/>
  <c r="F16" i="3"/>
  <c r="E16" i="3"/>
  <c r="D16" i="3"/>
  <c r="C16" i="3"/>
  <c r="B16" i="3"/>
  <c r="I11" i="3"/>
  <c r="I37" i="3" s="1"/>
  <c r="H11" i="3"/>
  <c r="H37" i="3" s="1"/>
  <c r="G11" i="3"/>
  <c r="G37" i="3" s="1"/>
  <c r="F11" i="3"/>
  <c r="F37" i="3" s="1"/>
  <c r="E11" i="3"/>
  <c r="E33" i="3" s="1"/>
  <c r="E35" i="3" s="1"/>
  <c r="D11" i="3"/>
  <c r="D37" i="3" s="1"/>
  <c r="C11" i="3"/>
  <c r="C37" i="3" s="1"/>
  <c r="B11" i="3"/>
  <c r="B37" i="3" s="1"/>
  <c r="I32" i="2"/>
  <c r="H32" i="2"/>
  <c r="G32" i="2"/>
  <c r="F32" i="2"/>
  <c r="E32" i="2"/>
  <c r="D32" i="2"/>
  <c r="C32" i="2"/>
  <c r="B32" i="2"/>
  <c r="I25" i="2"/>
  <c r="H25" i="2"/>
  <c r="G25" i="2"/>
  <c r="F25" i="2"/>
  <c r="E25" i="2"/>
  <c r="D25" i="2"/>
  <c r="C25" i="2"/>
  <c r="B25" i="2"/>
  <c r="I11" i="2"/>
  <c r="H11" i="2"/>
  <c r="G11" i="2"/>
  <c r="F11" i="2"/>
  <c r="E11" i="2"/>
  <c r="D11" i="2"/>
  <c r="C11" i="2"/>
  <c r="B11" i="2"/>
  <c r="I9" i="2"/>
  <c r="I15" i="2" s="1"/>
  <c r="I23" i="2" s="1"/>
  <c r="I29" i="2" s="1"/>
  <c r="I31" i="2" s="1"/>
  <c r="H9" i="2"/>
  <c r="H15" i="2" s="1"/>
  <c r="H23" i="2" s="1"/>
  <c r="H29" i="2" s="1"/>
  <c r="H31" i="2" s="1"/>
  <c r="G9" i="2"/>
  <c r="G15" i="2" s="1"/>
  <c r="G23" i="2" s="1"/>
  <c r="G29" i="2" s="1"/>
  <c r="G31" i="2" s="1"/>
  <c r="F9" i="2"/>
  <c r="F15" i="2" s="1"/>
  <c r="E9" i="2"/>
  <c r="E15" i="2" s="1"/>
  <c r="D9" i="2"/>
  <c r="D15" i="2" s="1"/>
  <c r="C9" i="2"/>
  <c r="C15" i="2" s="1"/>
  <c r="B9" i="2"/>
  <c r="B15" i="2" s="1"/>
  <c r="I54" i="1"/>
  <c r="H54" i="1"/>
  <c r="G54" i="1"/>
  <c r="F54" i="1"/>
  <c r="E54" i="1"/>
  <c r="D54" i="1"/>
  <c r="C54" i="1"/>
  <c r="B54" i="1"/>
  <c r="I44" i="1"/>
  <c r="I53" i="1" s="1"/>
  <c r="H44" i="1"/>
  <c r="H53" i="1" s="1"/>
  <c r="G44" i="1"/>
  <c r="G53" i="1" s="1"/>
  <c r="F44" i="1"/>
  <c r="F8" i="4" s="1"/>
  <c r="E44" i="1"/>
  <c r="E53" i="1" s="1"/>
  <c r="D44" i="1"/>
  <c r="D53" i="1" s="1"/>
  <c r="C44" i="1"/>
  <c r="C53" i="1" s="1"/>
  <c r="B44" i="1"/>
  <c r="B8" i="4" s="1"/>
  <c r="I35" i="1"/>
  <c r="H35" i="1"/>
  <c r="G35" i="1"/>
  <c r="F35" i="1"/>
  <c r="E35" i="1"/>
  <c r="D35" i="1"/>
  <c r="C35" i="1"/>
  <c r="B35" i="1"/>
  <c r="I24" i="1"/>
  <c r="I42" i="1" s="1"/>
  <c r="H24" i="1"/>
  <c r="H42" i="1" s="1"/>
  <c r="G24" i="1"/>
  <c r="G42" i="1" s="1"/>
  <c r="F24" i="1"/>
  <c r="F42" i="1" s="1"/>
  <c r="E24" i="1"/>
  <c r="E42" i="1" s="1"/>
  <c r="D24" i="1"/>
  <c r="D42" i="1" s="1"/>
  <c r="C24" i="1"/>
  <c r="C42" i="1" s="1"/>
  <c r="B24" i="1"/>
  <c r="B42" i="1" s="1"/>
  <c r="I14" i="1"/>
  <c r="H14" i="1"/>
  <c r="G14" i="1"/>
  <c r="F14" i="1"/>
  <c r="E14" i="1"/>
  <c r="E9" i="4" s="1"/>
  <c r="D14" i="1"/>
  <c r="D9" i="4" s="1"/>
  <c r="C14" i="1"/>
  <c r="B14" i="1"/>
  <c r="I7" i="1"/>
  <c r="I20" i="1" s="1"/>
  <c r="H7" i="1"/>
  <c r="H20" i="1" s="1"/>
  <c r="G7" i="1"/>
  <c r="G20" i="1" s="1"/>
  <c r="F7" i="1"/>
  <c r="F20" i="1" s="1"/>
  <c r="E7" i="1"/>
  <c r="E20" i="1" s="1"/>
  <c r="D7" i="1"/>
  <c r="D20" i="1" s="1"/>
  <c r="C7" i="1"/>
  <c r="C20" i="1" s="1"/>
  <c r="B7" i="1"/>
  <c r="B20" i="1" s="1"/>
  <c r="D23" i="2" l="1"/>
  <c r="D29" i="2" s="1"/>
  <c r="D11" i="4"/>
  <c r="C11" i="4"/>
  <c r="C23" i="2"/>
  <c r="C29" i="2" s="1"/>
  <c r="E11" i="4"/>
  <c r="E23" i="2"/>
  <c r="E29" i="2" s="1"/>
  <c r="B11" i="4"/>
  <c r="B23" i="2"/>
  <c r="B29" i="2" s="1"/>
  <c r="F23" i="2"/>
  <c r="F29" i="2" s="1"/>
  <c r="F11" i="4"/>
  <c r="I51" i="1"/>
  <c r="I33" i="3"/>
  <c r="I35" i="3" s="1"/>
  <c r="E37" i="3"/>
  <c r="F51" i="1"/>
  <c r="B53" i="1"/>
  <c r="F33" i="3"/>
  <c r="F35" i="3" s="1"/>
  <c r="C51" i="1"/>
  <c r="G51" i="1"/>
  <c r="C33" i="3"/>
  <c r="C35" i="3" s="1"/>
  <c r="G33" i="3"/>
  <c r="G35" i="3" s="1"/>
  <c r="E8" i="4"/>
  <c r="E51" i="1"/>
  <c r="B51" i="1"/>
  <c r="F53" i="1"/>
  <c r="B33" i="3"/>
  <c r="B35" i="3" s="1"/>
  <c r="D51" i="1"/>
  <c r="H51" i="1"/>
  <c r="D33" i="3"/>
  <c r="D35" i="3" s="1"/>
  <c r="H33" i="3"/>
  <c r="H35" i="3" s="1"/>
  <c r="C7" i="4" l="1"/>
  <c r="C12" i="4"/>
  <c r="C10" i="4"/>
  <c r="C6" i="4"/>
  <c r="C31" i="2"/>
  <c r="E7" i="4"/>
  <c r="E12" i="4"/>
  <c r="E10" i="4"/>
  <c r="E6" i="4"/>
  <c r="E31" i="2"/>
  <c r="B12" i="4"/>
  <c r="B10" i="4"/>
  <c r="B6" i="4"/>
  <c r="B31" i="2"/>
  <c r="B7" i="4"/>
  <c r="F12" i="4"/>
  <c r="F7" i="4"/>
  <c r="F10" i="4"/>
  <c r="F6" i="4"/>
  <c r="F31" i="2"/>
  <c r="D10" i="4"/>
  <c r="D6" i="4"/>
  <c r="D31" i="2"/>
  <c r="D12" i="4"/>
  <c r="D7" i="4"/>
</calcChain>
</file>

<file path=xl/sharedStrings.xml><?xml version="1.0" encoding="utf-8"?>
<sst xmlns="http://schemas.openxmlformats.org/spreadsheetml/2006/main" count="131" uniqueCount="99">
  <si>
    <t>AZIZ PIPES LIMITED</t>
  </si>
  <si>
    <t>Cash Flow Statement</t>
  </si>
  <si>
    <t>Income Statement</t>
  </si>
  <si>
    <t>As at quarter end</t>
  </si>
  <si>
    <t>Balance Sheet</t>
  </si>
  <si>
    <t>Quarter 3</t>
  </si>
  <si>
    <t>Quarter 2</t>
  </si>
  <si>
    <t>Quarter 1</t>
  </si>
  <si>
    <t>ASSETS</t>
  </si>
  <si>
    <t>Net Cash Flows - Operating Activities</t>
  </si>
  <si>
    <t>Net Revenues</t>
  </si>
  <si>
    <t>NON CURRENT ASSETS</t>
  </si>
  <si>
    <t>Collection from Turnover and Other Income</t>
  </si>
  <si>
    <t>Cost of goods sold</t>
  </si>
  <si>
    <t>Payment Costs and Expenses</t>
  </si>
  <si>
    <t>Fixed Assets</t>
  </si>
  <si>
    <t>Income tax paid and deducted at source</t>
  </si>
  <si>
    <t>Machinery-in-Transit</t>
  </si>
  <si>
    <t>Financial Expenses</t>
  </si>
  <si>
    <t>Gross Profit</t>
  </si>
  <si>
    <t>Deferred Revenue Expenditure</t>
  </si>
  <si>
    <t>Pre-Production Expenses</t>
  </si>
  <si>
    <t>Property, Plant and Equipment</t>
  </si>
  <si>
    <t>CURRENT ASSETS</t>
  </si>
  <si>
    <t>Operating Incomes/Expenses</t>
  </si>
  <si>
    <t>Inventories</t>
  </si>
  <si>
    <t>Net Cash Flows - Investment Activities</t>
  </si>
  <si>
    <t xml:space="preserve">Acquisition of Fixed Assets </t>
  </si>
  <si>
    <t>Accounts Receivable</t>
  </si>
  <si>
    <t>Administrative Expenses</t>
  </si>
  <si>
    <t>Advances, Deposits &amp; Pre-Payments</t>
  </si>
  <si>
    <t>Disposal of Fixed Assets</t>
  </si>
  <si>
    <t>Cash and Cash Equivalents</t>
  </si>
  <si>
    <t>Selling &amp; Distrution Expenses</t>
  </si>
  <si>
    <t>Operating Profit</t>
  </si>
  <si>
    <t>Net Cash Flows - Financing Activities</t>
  </si>
  <si>
    <t>Liabilities and Capital</t>
  </si>
  <si>
    <t>Payment of Gratuity</t>
  </si>
  <si>
    <t>Non-Operating Income/(Expenses)</t>
  </si>
  <si>
    <t>Liabilities</t>
  </si>
  <si>
    <t>Payment of SEBL Block Account</t>
  </si>
  <si>
    <t>Payment of NBL Block Account</t>
  </si>
  <si>
    <t>Current Liabilities</t>
  </si>
  <si>
    <t>Financial charges</t>
  </si>
  <si>
    <t>Payment of Uttara Bank Ltd. Loan Account</t>
  </si>
  <si>
    <t>Add:Interest Received from STD Account</t>
  </si>
  <si>
    <t>Cash Credit</t>
  </si>
  <si>
    <t>Payment of Dutch Bangla Bank Ltd. Loan Account</t>
  </si>
  <si>
    <t>Long Term Loan Current Portion</t>
  </si>
  <si>
    <t>Profit Before contribution to WPPF</t>
  </si>
  <si>
    <t>Dividend paid to ordinary shareholders</t>
  </si>
  <si>
    <t>Short Term Loan</t>
  </si>
  <si>
    <t>Accounts Payable (Goods Supply)</t>
  </si>
  <si>
    <t>Less: Workers profit Participation Fund</t>
  </si>
  <si>
    <t>Lease Rental Paid</t>
  </si>
  <si>
    <t>Creditors &amp; Accruals</t>
  </si>
  <si>
    <t>Pre-Productin Written off</t>
  </si>
  <si>
    <t xml:space="preserve">Lease Loan from Hajj Finance </t>
  </si>
  <si>
    <t>Staff Gratuity</t>
  </si>
  <si>
    <t>Profit Before Taxation</t>
  </si>
  <si>
    <t>Workers' Profit Participation/Welfare Fund</t>
  </si>
  <si>
    <t xml:space="preserve">Interest Received </t>
  </si>
  <si>
    <t xml:space="preserve">Provision for Income Tax  </t>
  </si>
  <si>
    <t>Financial Expense (Bank Charge)</t>
  </si>
  <si>
    <t>Unclaimed Dividend</t>
  </si>
  <si>
    <t>Lease Rental Charges</t>
  </si>
  <si>
    <t>Non Current Liabilities</t>
  </si>
  <si>
    <t>Provision for Taxation</t>
  </si>
  <si>
    <t>Term Loan (Block A/c)</t>
  </si>
  <si>
    <t>Current</t>
  </si>
  <si>
    <t>Short Term Loan (Block A/c)</t>
  </si>
  <si>
    <t>Lease Finance</t>
  </si>
  <si>
    <t>Deferred</t>
  </si>
  <si>
    <t>Deferred Tax Liabilities</t>
  </si>
  <si>
    <t>Suspense Account</t>
  </si>
  <si>
    <t>Net Profit</t>
  </si>
  <si>
    <t>Net Change in Cash Flows</t>
  </si>
  <si>
    <t>Shareholders’ Equity</t>
  </si>
  <si>
    <t>Cash and Cash Equivalents at Beginning Period</t>
  </si>
  <si>
    <t>Earnings per share (par value Taka 10)</t>
  </si>
  <si>
    <t>Cash and Cash Equivalents at End of Period</t>
  </si>
  <si>
    <t>Share Capital</t>
  </si>
  <si>
    <t>Share Premium</t>
  </si>
  <si>
    <t>Revenue Reserves &amp; Surplus</t>
  </si>
  <si>
    <t>Revaluation reserves</t>
  </si>
  <si>
    <t>Net Operating Cash Flow Per Share</t>
  </si>
  <si>
    <t>Retained Earnings</t>
  </si>
  <si>
    <t>Shares to Calculate EPS</t>
  </si>
  <si>
    <t>Net assets value per share</t>
  </si>
  <si>
    <t>Shares to calculate NAVPS</t>
  </si>
  <si>
    <t>Shares to Calculate NOCFPS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</si>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</sst>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</numFmts>
  <fonts count="12" x14ac:knownFonts="1">
    <font>
      <sz val="11"/>
      <color theme="1"/>
      <name val="Arial"/>
    </font>
    <font>
      <b/>
      <sz val="11"/>
      <color theme="1"/>
      <name val="Calibri"/>
    </font>
    <font>
      <b/>
      <sz val="12"/>
      <color theme="1"/>
      <name val="Calibri"/>
    </font>
    <font>
      <b/>
      <sz val="12"/>
      <color rgb="FF000000"/>
      <name val="Calibri"/>
    </font>
    <font>
      <sz val="11"/>
      <color theme="1"/>
      <name val="Calibri"/>
    </font>
    <font>
      <b/>
      <u/>
      <sz val="11"/>
      <color theme="1"/>
      <name val="Calibri"/>
    </font>
    <font>
      <sz val="11"/>
      <color rgb="FF000000"/>
      <name val="Arial"/>
    </font>
    <font>
      <sz val="11"/>
      <color theme="1"/>
      <name val="Calibri"/>
    </font>
    <font>
      <sz val="10"/>
      <color theme="1"/>
      <name val="Arial"/>
    </font>
    <font>
      <sz val="11"/>
      <name val="Arial"/>
    </font>
    <font>
      <b/>
      <u/>
      <sz val="12"/>
      <color theme="1"/>
      <name val="Calibri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5" fontId="2" fillId="0" borderId="0" xfId="0" applyNumberFormat="1" applyFont="1" applyAlignment="1">
      <alignment horizontal="right"/>
    </xf>
    <xf numFmtId="15" fontId="3" fillId="0" borderId="0" xfId="0" applyNumberFormat="1" applyFont="1" applyAlignment="1">
      <alignment horizontal="right"/>
    </xf>
    <xf numFmtId="41" fontId="4" fillId="0" borderId="0" xfId="0" applyNumberFormat="1" applyFont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5" fillId="0" borderId="0" xfId="0" applyFont="1"/>
    <xf numFmtId="41" fontId="6" fillId="0" borderId="0" xfId="0" applyNumberFormat="1" applyFont="1" applyAlignment="1"/>
    <xf numFmtId="0" fontId="7" fillId="0" borderId="0" xfId="0" applyFont="1"/>
    <xf numFmtId="41" fontId="1" fillId="0" borderId="0" xfId="0" applyNumberFormat="1" applyFont="1"/>
    <xf numFmtId="41" fontId="4" fillId="0" borderId="1" xfId="0" applyNumberFormat="1" applyFont="1" applyBorder="1"/>
    <xf numFmtId="0" fontId="8" fillId="0" borderId="0" xfId="0" applyFont="1"/>
    <xf numFmtId="0" fontId="4" fillId="0" borderId="0" xfId="0" applyFont="1"/>
    <xf numFmtId="41" fontId="1" fillId="0" borderId="2" xfId="0" applyNumberFormat="1" applyFont="1" applyBorder="1"/>
    <xf numFmtId="41" fontId="8" fillId="0" borderId="0" xfId="0" applyNumberFormat="1" applyFont="1"/>
    <xf numFmtId="0" fontId="4" fillId="0" borderId="0" xfId="0" applyFont="1" applyAlignment="1">
      <alignment wrapText="1"/>
    </xf>
    <xf numFmtId="0" fontId="9" fillId="0" borderId="0" xfId="0" applyFont="1" applyAlignment="1"/>
    <xf numFmtId="0" fontId="2" fillId="0" borderId="1" xfId="0" applyFont="1" applyBorder="1" applyAlignment="1">
      <alignment horizontal="left"/>
    </xf>
    <xf numFmtId="41" fontId="4" fillId="0" borderId="0" xfId="0" applyNumberFormat="1" applyFont="1" applyAlignment="1">
      <alignment horizontal="right"/>
    </xf>
    <xf numFmtId="0" fontId="1" fillId="0" borderId="3" xfId="0" applyFont="1" applyBorder="1"/>
    <xf numFmtId="0" fontId="10" fillId="0" borderId="0" xfId="0" applyFont="1" applyAlignment="1">
      <alignment horizontal="left"/>
    </xf>
    <xf numFmtId="164" fontId="4" fillId="0" borderId="0" xfId="0" applyNumberFormat="1" applyFont="1"/>
    <xf numFmtId="41" fontId="11" fillId="0" borderId="0" xfId="0" applyNumberFormat="1" applyFont="1"/>
    <xf numFmtId="0" fontId="7" fillId="0" borderId="0" xfId="0" applyFont="1" applyAlignment="1"/>
    <xf numFmtId="164" fontId="1" fillId="0" borderId="2" xfId="0" applyNumberFormat="1" applyFont="1" applyBorder="1"/>
    <xf numFmtId="41" fontId="1" fillId="0" borderId="3" xfId="0" applyNumberFormat="1" applyFont="1" applyBorder="1"/>
    <xf numFmtId="164" fontId="1" fillId="0" borderId="0" xfId="0" applyNumberFormat="1" applyFont="1"/>
    <xf numFmtId="2" fontId="4" fillId="0" borderId="0" xfId="0" applyNumberFormat="1" applyFont="1"/>
    <xf numFmtId="2" fontId="1" fillId="0" borderId="0" xfId="0" applyNumberFormat="1" applyFont="1"/>
    <xf numFmtId="43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8.75" customWidth="1"/>
    <col min="2" max="4" width="11.75" customWidth="1"/>
    <col min="5" max="6" width="12.25" customWidth="1"/>
    <col min="7" max="7" width="13.25" customWidth="1"/>
    <col min="8" max="8" width="13.75" customWidth="1"/>
    <col min="9" max="9" width="14.25" customWidth="1"/>
    <col min="10" max="26" width="7.625" customWidth="1"/>
  </cols>
  <sheetData>
    <row r="1" spans="1:16" x14ac:dyDescent="0.25">
      <c r="A1" s="1" t="s">
        <v>0</v>
      </c>
    </row>
    <row r="2" spans="1:16" x14ac:dyDescent="0.25">
      <c r="A2" s="1" t="s">
        <v>4</v>
      </c>
    </row>
    <row r="3" spans="1:16" x14ac:dyDescent="0.25">
      <c r="A3" s="1" t="s">
        <v>3</v>
      </c>
    </row>
    <row r="4" spans="1:16" x14ac:dyDescent="0.25">
      <c r="B4" s="3" t="s">
        <v>5</v>
      </c>
      <c r="C4" s="3" t="s">
        <v>6</v>
      </c>
      <c r="D4" s="3" t="s">
        <v>5</v>
      </c>
      <c r="E4" s="3" t="s">
        <v>7</v>
      </c>
      <c r="F4" s="3" t="s">
        <v>6</v>
      </c>
      <c r="G4" s="3" t="s">
        <v>5</v>
      </c>
      <c r="H4" s="3" t="s">
        <v>7</v>
      </c>
      <c r="I4" s="3" t="s">
        <v>6</v>
      </c>
    </row>
    <row r="5" spans="1:16" ht="15.75" x14ac:dyDescent="0.25">
      <c r="A5" s="4"/>
      <c r="B5" s="5">
        <v>42825</v>
      </c>
      <c r="C5" s="5">
        <v>43100</v>
      </c>
      <c r="D5" s="5">
        <v>43190</v>
      </c>
      <c r="E5" s="5">
        <v>43373</v>
      </c>
      <c r="F5" s="5">
        <v>43465</v>
      </c>
      <c r="G5" s="5">
        <v>43555</v>
      </c>
      <c r="H5" s="5">
        <v>43738</v>
      </c>
      <c r="I5" s="6">
        <v>43830</v>
      </c>
    </row>
    <row r="6" spans="1:16" ht="15.75" x14ac:dyDescent="0.25">
      <c r="A6" s="8" t="s">
        <v>8</v>
      </c>
      <c r="B6" s="5"/>
      <c r="C6" s="5"/>
      <c r="D6" s="5"/>
      <c r="E6" s="5"/>
      <c r="F6" s="5"/>
      <c r="I6" s="7"/>
      <c r="J6" s="7"/>
      <c r="K6" s="7"/>
      <c r="L6" s="7"/>
      <c r="M6" s="7"/>
      <c r="N6" s="7"/>
      <c r="O6" s="7"/>
      <c r="P6" s="7"/>
    </row>
    <row r="7" spans="1:16" x14ac:dyDescent="0.25">
      <c r="A7" s="10" t="s">
        <v>11</v>
      </c>
      <c r="B7" s="13">
        <f t="shared" ref="B7:I7" si="0">SUM(B8:B12)</f>
        <v>85229893</v>
      </c>
      <c r="C7" s="13">
        <f t="shared" si="0"/>
        <v>85826240</v>
      </c>
      <c r="D7" s="13">
        <f t="shared" si="0"/>
        <v>84548011</v>
      </c>
      <c r="E7" s="13">
        <f t="shared" si="0"/>
        <v>250246833</v>
      </c>
      <c r="F7" s="13">
        <f t="shared" si="0"/>
        <v>252574422</v>
      </c>
      <c r="G7" s="13">
        <f t="shared" si="0"/>
        <v>249407000</v>
      </c>
      <c r="H7" s="13">
        <f t="shared" si="0"/>
        <v>247492000</v>
      </c>
      <c r="I7" s="13">
        <f t="shared" si="0"/>
        <v>245860849</v>
      </c>
      <c r="J7" s="7"/>
      <c r="K7" s="7"/>
      <c r="L7" s="7"/>
      <c r="M7" s="7"/>
      <c r="N7" s="7"/>
      <c r="O7" s="7"/>
      <c r="P7" s="7"/>
    </row>
    <row r="8" spans="1:16" x14ac:dyDescent="0.25">
      <c r="A8" s="15" t="s">
        <v>15</v>
      </c>
      <c r="B8" s="7">
        <v>85229893</v>
      </c>
      <c r="C8" s="7">
        <v>80558893</v>
      </c>
      <c r="D8" s="7">
        <v>81212928</v>
      </c>
      <c r="E8" s="7">
        <v>250246833</v>
      </c>
      <c r="F8" s="7">
        <v>252574422</v>
      </c>
      <c r="G8" s="7">
        <v>249407000</v>
      </c>
      <c r="H8" s="7">
        <v>247492000</v>
      </c>
      <c r="I8" s="11">
        <v>245860849</v>
      </c>
      <c r="J8" s="7"/>
      <c r="K8" s="7"/>
      <c r="L8" s="7"/>
      <c r="M8" s="7"/>
      <c r="N8" s="7"/>
      <c r="O8" s="7"/>
      <c r="P8" s="7"/>
    </row>
    <row r="9" spans="1:16" x14ac:dyDescent="0.25">
      <c r="A9" s="15" t="s">
        <v>17</v>
      </c>
      <c r="B9" s="7"/>
      <c r="C9" s="7">
        <v>5267347</v>
      </c>
      <c r="D9" s="7">
        <v>3335083</v>
      </c>
      <c r="E9" s="7"/>
      <c r="F9" s="7"/>
      <c r="G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15" t="s">
        <v>20</v>
      </c>
      <c r="B10" s="7"/>
      <c r="C10" s="7"/>
      <c r="D10" s="7"/>
      <c r="E10" s="7"/>
      <c r="F10" s="7"/>
      <c r="G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15" t="s">
        <v>21</v>
      </c>
      <c r="B11" s="7"/>
      <c r="C11" s="7"/>
      <c r="D11" s="7"/>
      <c r="E11" s="7"/>
      <c r="F11" s="7"/>
      <c r="G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16" t="s">
        <v>22</v>
      </c>
      <c r="B12" s="7"/>
      <c r="C12" s="7"/>
      <c r="D12" s="13"/>
      <c r="E12" s="7"/>
      <c r="F12" s="7"/>
      <c r="G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B13" s="7"/>
      <c r="C13" s="7"/>
      <c r="D13" s="7"/>
      <c r="E13" s="7"/>
      <c r="F13" s="7"/>
      <c r="G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10" t="s">
        <v>23</v>
      </c>
      <c r="B14" s="13">
        <f t="shared" ref="B14:I14" si="1">SUM(B15:B18)</f>
        <v>227509082</v>
      </c>
      <c r="C14" s="13">
        <f t="shared" si="1"/>
        <v>269506589</v>
      </c>
      <c r="D14" s="13">
        <f t="shared" si="1"/>
        <v>240647264</v>
      </c>
      <c r="E14" s="13">
        <f t="shared" si="1"/>
        <v>230317308</v>
      </c>
      <c r="F14" s="13">
        <f t="shared" si="1"/>
        <v>256925233</v>
      </c>
      <c r="G14" s="13">
        <f t="shared" si="1"/>
        <v>238379000</v>
      </c>
      <c r="H14" s="13">
        <f t="shared" si="1"/>
        <v>183262000</v>
      </c>
      <c r="I14" s="13">
        <f t="shared" si="1"/>
        <v>206974525</v>
      </c>
      <c r="J14" s="7"/>
      <c r="K14" s="7"/>
      <c r="L14" s="7"/>
      <c r="M14" s="7"/>
      <c r="N14" s="7"/>
      <c r="O14" s="7"/>
      <c r="P14" s="7"/>
    </row>
    <row r="15" spans="1:16" x14ac:dyDescent="0.25">
      <c r="A15" s="12" t="s">
        <v>25</v>
      </c>
      <c r="B15" s="7">
        <v>121958697</v>
      </c>
      <c r="C15" s="18">
        <v>153394116</v>
      </c>
      <c r="D15" s="7">
        <v>120247596</v>
      </c>
      <c r="E15" s="7">
        <v>131245299</v>
      </c>
      <c r="F15" s="7">
        <v>138170846</v>
      </c>
      <c r="G15" s="7">
        <v>137068000</v>
      </c>
      <c r="H15" s="7">
        <v>118913000</v>
      </c>
      <c r="I15" s="11">
        <v>130778819</v>
      </c>
      <c r="J15" s="7"/>
      <c r="K15" s="7"/>
      <c r="L15" s="7"/>
      <c r="M15" s="7"/>
      <c r="N15" s="7"/>
      <c r="O15" s="7"/>
      <c r="P15" s="7"/>
    </row>
    <row r="16" spans="1:16" x14ac:dyDescent="0.25">
      <c r="A16" s="12" t="s">
        <v>28</v>
      </c>
      <c r="B16" s="7">
        <v>61376883</v>
      </c>
      <c r="C16" s="18">
        <v>68210649</v>
      </c>
      <c r="D16" s="7">
        <v>78282921</v>
      </c>
      <c r="E16" s="7">
        <v>67880478</v>
      </c>
      <c r="F16" s="7">
        <v>59619199</v>
      </c>
      <c r="G16" s="7">
        <v>66239000</v>
      </c>
      <c r="H16" s="7">
        <v>32128000</v>
      </c>
      <c r="I16" s="11">
        <v>46296066</v>
      </c>
      <c r="J16" s="7"/>
      <c r="K16" s="7"/>
      <c r="L16" s="7"/>
      <c r="M16" s="7"/>
      <c r="N16" s="7"/>
      <c r="O16" s="7"/>
      <c r="P16" s="7"/>
    </row>
    <row r="17" spans="1:16" x14ac:dyDescent="0.25">
      <c r="A17" s="12" t="s">
        <v>30</v>
      </c>
      <c r="B17" s="7">
        <v>25263942</v>
      </c>
      <c r="C17" s="18">
        <v>27567535</v>
      </c>
      <c r="D17" s="7">
        <v>24041071</v>
      </c>
      <c r="E17" s="7">
        <v>28974175</v>
      </c>
      <c r="F17" s="7">
        <v>30393175</v>
      </c>
      <c r="G17" s="7">
        <v>27454000</v>
      </c>
      <c r="H17" s="7">
        <v>24397000</v>
      </c>
      <c r="I17" s="11">
        <v>26368668</v>
      </c>
      <c r="J17" s="7"/>
      <c r="K17" s="7"/>
      <c r="L17" s="7"/>
      <c r="M17" s="7"/>
      <c r="N17" s="7"/>
      <c r="O17" s="7"/>
      <c r="P17" s="7"/>
    </row>
    <row r="18" spans="1:16" x14ac:dyDescent="0.25">
      <c r="A18" s="12" t="s">
        <v>32</v>
      </c>
      <c r="B18" s="7">
        <v>18909560</v>
      </c>
      <c r="C18" s="18">
        <v>20334289</v>
      </c>
      <c r="D18" s="7">
        <v>18075676</v>
      </c>
      <c r="E18" s="7">
        <v>2217356</v>
      </c>
      <c r="F18" s="7">
        <v>28742013</v>
      </c>
      <c r="G18" s="7">
        <v>7618000</v>
      </c>
      <c r="H18" s="7">
        <v>7824000</v>
      </c>
      <c r="I18" s="11">
        <v>3530972</v>
      </c>
      <c r="J18" s="7"/>
      <c r="K18" s="7"/>
      <c r="L18" s="7"/>
      <c r="M18" s="7"/>
      <c r="N18" s="7"/>
      <c r="O18" s="7"/>
      <c r="P18" s="7"/>
    </row>
    <row r="19" spans="1:16" x14ac:dyDescent="0.25">
      <c r="B19" s="7"/>
      <c r="C19" s="7"/>
      <c r="D19" s="7"/>
      <c r="E19" s="7"/>
      <c r="F19" s="7"/>
      <c r="G19" s="7"/>
      <c r="I19" s="7"/>
      <c r="J19" s="7"/>
      <c r="K19" s="7"/>
      <c r="L19" s="7"/>
      <c r="M19" s="7"/>
      <c r="N19" s="7"/>
      <c r="O19" s="7"/>
      <c r="P19" s="7"/>
    </row>
    <row r="20" spans="1:16" ht="15.75" customHeight="1" x14ac:dyDescent="0.25">
      <c r="A20" s="1"/>
      <c r="B20" s="13">
        <f t="shared" ref="B20:I20" si="2">B7+B14</f>
        <v>312738975</v>
      </c>
      <c r="C20" s="13">
        <f t="shared" si="2"/>
        <v>355332829</v>
      </c>
      <c r="D20" s="13">
        <f t="shared" si="2"/>
        <v>325195275</v>
      </c>
      <c r="E20" s="13">
        <f t="shared" si="2"/>
        <v>480564141</v>
      </c>
      <c r="F20" s="13">
        <f t="shared" si="2"/>
        <v>509499655</v>
      </c>
      <c r="G20" s="13">
        <f t="shared" si="2"/>
        <v>487786000</v>
      </c>
      <c r="H20" s="13">
        <f t="shared" si="2"/>
        <v>430754000</v>
      </c>
      <c r="I20" s="13">
        <f t="shared" si="2"/>
        <v>452835374</v>
      </c>
      <c r="J20" s="7"/>
      <c r="K20" s="7"/>
      <c r="L20" s="7"/>
      <c r="M20" s="7"/>
      <c r="N20" s="7"/>
      <c r="O20" s="7"/>
      <c r="P20" s="7"/>
    </row>
    <row r="21" spans="1:16" ht="15.75" customHeight="1" x14ac:dyDescent="0.25">
      <c r="A21" s="1"/>
      <c r="B21" s="13"/>
      <c r="C21" s="13"/>
      <c r="D21" s="13"/>
      <c r="E21" s="13"/>
      <c r="F21" s="13"/>
      <c r="G21" s="7"/>
      <c r="I21" s="7"/>
      <c r="J21" s="7"/>
      <c r="K21" s="7"/>
      <c r="L21" s="7"/>
      <c r="M21" s="7"/>
      <c r="N21" s="7"/>
      <c r="O21" s="7"/>
      <c r="P21" s="7"/>
    </row>
    <row r="22" spans="1:16" ht="15.75" customHeight="1" x14ac:dyDescent="0.25">
      <c r="A22" s="21" t="s">
        <v>36</v>
      </c>
      <c r="B22" s="7"/>
      <c r="C22" s="7"/>
      <c r="D22" s="7"/>
      <c r="E22" s="7"/>
      <c r="F22" s="7"/>
      <c r="G22" s="7"/>
      <c r="I22" s="7"/>
      <c r="J22" s="7"/>
      <c r="K22" s="7"/>
      <c r="L22" s="7"/>
      <c r="M22" s="7"/>
      <c r="N22" s="7"/>
      <c r="O22" s="7"/>
      <c r="P22" s="7"/>
    </row>
    <row r="23" spans="1:16" ht="15.75" customHeight="1" x14ac:dyDescent="0.25">
      <c r="A23" s="24" t="s">
        <v>39</v>
      </c>
      <c r="B23" s="7"/>
      <c r="C23" s="7"/>
      <c r="D23" s="7"/>
      <c r="E23" s="7"/>
      <c r="F23" s="7"/>
      <c r="G23" s="7"/>
      <c r="I23" s="7"/>
      <c r="J23" s="7"/>
      <c r="K23" s="7"/>
      <c r="L23" s="7"/>
      <c r="M23" s="7"/>
      <c r="N23" s="7"/>
      <c r="O23" s="7"/>
      <c r="P23" s="7"/>
    </row>
    <row r="24" spans="1:16" ht="15.75" customHeight="1" x14ac:dyDescent="0.25">
      <c r="A24" s="10" t="s">
        <v>42</v>
      </c>
      <c r="B24" s="13">
        <f t="shared" ref="B24:I24" si="3">SUM(B25:B33)</f>
        <v>389965081</v>
      </c>
      <c r="C24" s="13">
        <f t="shared" si="3"/>
        <v>144134501</v>
      </c>
      <c r="D24" s="13">
        <f t="shared" si="3"/>
        <v>121483228</v>
      </c>
      <c r="E24" s="13">
        <f t="shared" si="3"/>
        <v>161196067</v>
      </c>
      <c r="F24" s="13">
        <f t="shared" si="3"/>
        <v>210524288</v>
      </c>
      <c r="G24" s="13">
        <f t="shared" si="3"/>
        <v>187381000</v>
      </c>
      <c r="H24" s="13">
        <f t="shared" si="3"/>
        <v>151776000</v>
      </c>
      <c r="I24" s="13">
        <f t="shared" si="3"/>
        <v>188174738</v>
      </c>
      <c r="J24" s="7"/>
      <c r="K24" s="7"/>
      <c r="L24" s="7"/>
      <c r="M24" s="7"/>
      <c r="N24" s="7"/>
      <c r="O24" s="7"/>
      <c r="P24" s="7"/>
    </row>
    <row r="25" spans="1:16" ht="15.75" customHeight="1" x14ac:dyDescent="0.25">
      <c r="A25" s="12" t="s">
        <v>46</v>
      </c>
      <c r="B25" s="7">
        <v>289715222</v>
      </c>
      <c r="C25" s="7"/>
      <c r="D25" s="7"/>
      <c r="E25" s="7"/>
      <c r="F25" s="7"/>
      <c r="G25" s="7"/>
      <c r="I25" s="7"/>
      <c r="J25" s="7"/>
      <c r="K25" s="7"/>
      <c r="L25" s="7"/>
      <c r="M25" s="7"/>
      <c r="N25" s="7"/>
      <c r="O25" s="7"/>
      <c r="P25" s="7"/>
    </row>
    <row r="26" spans="1:16" ht="15.75" customHeight="1" x14ac:dyDescent="0.25">
      <c r="A26" s="20" t="s">
        <v>48</v>
      </c>
      <c r="B26" s="7"/>
      <c r="C26" s="7"/>
      <c r="E26" s="7"/>
      <c r="F26" s="7"/>
      <c r="G26" s="7"/>
      <c r="I26" s="26"/>
      <c r="J26" s="7"/>
      <c r="K26" s="7"/>
      <c r="L26" s="7"/>
      <c r="M26" s="7"/>
      <c r="N26" s="7"/>
      <c r="O26" s="7"/>
      <c r="P26" s="7"/>
    </row>
    <row r="27" spans="1:16" ht="15.75" customHeight="1" x14ac:dyDescent="0.25">
      <c r="A27" s="12" t="s">
        <v>51</v>
      </c>
      <c r="B27" s="7">
        <v>8497659</v>
      </c>
      <c r="C27" s="7"/>
      <c r="E27" s="7">
        <v>22132977</v>
      </c>
      <c r="F27" s="7">
        <v>13754059</v>
      </c>
      <c r="G27" s="7"/>
      <c r="I27" s="26"/>
      <c r="J27" s="7"/>
      <c r="K27" s="7"/>
      <c r="L27" s="7"/>
      <c r="M27" s="7"/>
      <c r="N27" s="7"/>
      <c r="O27" s="7"/>
      <c r="P27" s="7"/>
    </row>
    <row r="28" spans="1:16" ht="15.75" customHeight="1" x14ac:dyDescent="0.25">
      <c r="A28" s="12" t="s">
        <v>52</v>
      </c>
      <c r="B28" s="7">
        <v>81909386</v>
      </c>
      <c r="C28" s="7">
        <v>133827531</v>
      </c>
      <c r="D28" s="7">
        <v>110240506</v>
      </c>
      <c r="E28" s="7">
        <v>127280004</v>
      </c>
      <c r="F28" s="7">
        <v>184755521</v>
      </c>
      <c r="G28" s="7"/>
      <c r="I28" s="11">
        <v>174054688</v>
      </c>
      <c r="J28" s="7"/>
      <c r="K28" s="7"/>
      <c r="L28" s="7"/>
      <c r="M28" s="7"/>
      <c r="N28" s="7"/>
      <c r="O28" s="7"/>
      <c r="P28" s="7"/>
    </row>
    <row r="29" spans="1:16" ht="15.75" customHeight="1" x14ac:dyDescent="0.25">
      <c r="A29" s="12" t="s">
        <v>55</v>
      </c>
      <c r="B29" s="7">
        <v>3397277</v>
      </c>
      <c r="C29" s="7">
        <v>2768665</v>
      </c>
      <c r="D29" s="7">
        <v>3122945</v>
      </c>
      <c r="E29" s="7">
        <v>2879718</v>
      </c>
      <c r="F29" s="7">
        <v>2567670</v>
      </c>
      <c r="G29" s="7">
        <v>181038000</v>
      </c>
      <c r="H29" s="7">
        <v>144541000</v>
      </c>
      <c r="I29" s="11">
        <v>3669978</v>
      </c>
      <c r="J29" s="7"/>
      <c r="K29" s="7"/>
      <c r="L29" s="7"/>
      <c r="M29" s="7"/>
      <c r="N29" s="7"/>
      <c r="O29" s="7"/>
      <c r="P29" s="7"/>
    </row>
    <row r="30" spans="1:16" ht="15.75" customHeight="1" x14ac:dyDescent="0.25">
      <c r="A30" s="12" t="s">
        <v>58</v>
      </c>
      <c r="B30" s="7">
        <v>1091869</v>
      </c>
      <c r="C30" s="7">
        <v>1078435</v>
      </c>
      <c r="D30" s="7">
        <v>1078435</v>
      </c>
      <c r="E30" s="7">
        <v>1078435</v>
      </c>
      <c r="F30" s="7">
        <v>1078435</v>
      </c>
      <c r="G30" s="7"/>
      <c r="I30" s="11">
        <v>1078435</v>
      </c>
      <c r="J30" s="7"/>
      <c r="K30" s="7"/>
      <c r="L30" s="7"/>
      <c r="M30" s="7"/>
      <c r="N30" s="7"/>
      <c r="O30" s="7"/>
      <c r="P30" s="7"/>
    </row>
    <row r="31" spans="1:16" ht="15.75" customHeight="1" x14ac:dyDescent="0.25">
      <c r="A31" s="12" t="s">
        <v>60</v>
      </c>
      <c r="B31" s="7">
        <v>87234</v>
      </c>
      <c r="C31" s="7">
        <v>254705</v>
      </c>
      <c r="D31" s="7">
        <v>332377</v>
      </c>
      <c r="E31" s="7">
        <v>379701</v>
      </c>
      <c r="F31" s="7">
        <v>444452</v>
      </c>
      <c r="G31" s="7"/>
      <c r="I31" s="11">
        <v>677042</v>
      </c>
      <c r="J31" s="7"/>
      <c r="K31" s="7"/>
      <c r="L31" s="7"/>
      <c r="M31" s="7"/>
      <c r="N31" s="7"/>
      <c r="O31" s="7"/>
      <c r="P31" s="7"/>
    </row>
    <row r="32" spans="1:16" ht="15.75" customHeight="1" x14ac:dyDescent="0.25">
      <c r="A32" s="12" t="s">
        <v>62</v>
      </c>
      <c r="B32" s="7">
        <v>4615853</v>
      </c>
      <c r="C32" s="7">
        <v>5554584</v>
      </c>
      <c r="D32" s="7">
        <v>6058384</v>
      </c>
      <c r="E32" s="7">
        <v>6794651</v>
      </c>
      <c r="F32" s="7">
        <v>7273570</v>
      </c>
      <c r="G32" s="7">
        <v>6343000</v>
      </c>
      <c r="H32" s="7">
        <v>7235000</v>
      </c>
      <c r="I32" s="11">
        <v>7604076</v>
      </c>
      <c r="J32" s="7"/>
      <c r="K32" s="7"/>
      <c r="L32" s="7"/>
      <c r="M32" s="7"/>
      <c r="N32" s="7"/>
      <c r="O32" s="7"/>
      <c r="P32" s="7"/>
    </row>
    <row r="33" spans="1:16" ht="15.75" customHeight="1" x14ac:dyDescent="0.25">
      <c r="A33" s="12" t="s">
        <v>64</v>
      </c>
      <c r="B33" s="7">
        <v>650581</v>
      </c>
      <c r="C33" s="7">
        <v>650581</v>
      </c>
      <c r="D33" s="7">
        <v>650581</v>
      </c>
      <c r="E33" s="7">
        <v>650581</v>
      </c>
      <c r="F33" s="7">
        <v>650581</v>
      </c>
      <c r="G33" s="7"/>
      <c r="I33" s="11">
        <v>1090519</v>
      </c>
      <c r="J33" s="7"/>
      <c r="K33" s="7"/>
      <c r="L33" s="7"/>
      <c r="M33" s="7"/>
      <c r="N33" s="7"/>
      <c r="O33" s="7"/>
      <c r="P33" s="7"/>
    </row>
    <row r="34" spans="1:16" ht="15.75" customHeight="1" x14ac:dyDescent="0.25">
      <c r="B34" s="7"/>
      <c r="C34" s="7"/>
      <c r="D34" s="7"/>
      <c r="E34" s="7"/>
      <c r="F34" s="7"/>
      <c r="G34" s="7"/>
      <c r="I34" s="7"/>
      <c r="J34" s="7"/>
      <c r="K34" s="7"/>
      <c r="L34" s="7"/>
      <c r="M34" s="7"/>
      <c r="N34" s="7"/>
      <c r="O34" s="7"/>
      <c r="P34" s="7"/>
    </row>
    <row r="35" spans="1:16" ht="15.75" customHeight="1" x14ac:dyDescent="0.25">
      <c r="A35" s="10" t="s">
        <v>66</v>
      </c>
      <c r="B35" s="13">
        <f t="shared" ref="B35:I35" si="4">SUM(B36:B40)</f>
        <v>184189119</v>
      </c>
      <c r="C35" s="13">
        <f t="shared" si="4"/>
        <v>469850797</v>
      </c>
      <c r="D35" s="13">
        <f t="shared" si="4"/>
        <v>461079950</v>
      </c>
      <c r="E35" s="13">
        <f t="shared" si="4"/>
        <v>412490026</v>
      </c>
      <c r="F35" s="13">
        <f t="shared" si="4"/>
        <v>391159576</v>
      </c>
      <c r="G35" s="13">
        <f t="shared" si="4"/>
        <v>390812000</v>
      </c>
      <c r="H35" s="13">
        <f t="shared" si="4"/>
        <v>367295000</v>
      </c>
      <c r="I35" s="13">
        <f t="shared" si="4"/>
        <v>356785301</v>
      </c>
      <c r="J35" s="7"/>
      <c r="K35" s="7"/>
      <c r="L35" s="7"/>
      <c r="M35" s="7"/>
      <c r="N35" s="7"/>
      <c r="O35" s="7"/>
      <c r="P35" s="7"/>
    </row>
    <row r="36" spans="1:16" ht="15.75" customHeight="1" x14ac:dyDescent="0.25">
      <c r="A36" s="12" t="s">
        <v>68</v>
      </c>
      <c r="B36" s="7">
        <v>158320874</v>
      </c>
      <c r="C36" s="7">
        <v>104932516</v>
      </c>
      <c r="D36" s="7">
        <v>96434857</v>
      </c>
      <c r="E36" s="7">
        <v>57200000</v>
      </c>
      <c r="F36" s="7">
        <v>57200000</v>
      </c>
      <c r="G36" s="7">
        <v>57200000</v>
      </c>
      <c r="H36" s="7">
        <v>57200000</v>
      </c>
      <c r="I36" s="11">
        <v>57200000</v>
      </c>
      <c r="J36" s="7"/>
      <c r="K36" s="7"/>
      <c r="L36" s="7"/>
      <c r="M36" s="7"/>
      <c r="N36" s="7"/>
      <c r="O36" s="7"/>
      <c r="P36" s="7"/>
    </row>
    <row r="37" spans="1:16" ht="15.75" customHeight="1" x14ac:dyDescent="0.25">
      <c r="A37" s="12" t="s">
        <v>70</v>
      </c>
      <c r="B37" s="7"/>
      <c r="C37" s="7">
        <v>22119842</v>
      </c>
      <c r="D37" s="7">
        <v>22119842</v>
      </c>
      <c r="E37" s="7">
        <v>22119842</v>
      </c>
      <c r="F37" s="7">
        <v>1019842</v>
      </c>
      <c r="G37" s="7">
        <v>1020000</v>
      </c>
      <c r="H37" s="7">
        <v>1020000</v>
      </c>
      <c r="I37" s="11">
        <v>1019842</v>
      </c>
      <c r="J37" s="7"/>
      <c r="K37" s="7"/>
      <c r="L37" s="7"/>
      <c r="M37" s="7"/>
      <c r="N37" s="7"/>
      <c r="O37" s="7"/>
      <c r="P37" s="7"/>
    </row>
    <row r="38" spans="1:16" ht="15.75" customHeight="1" x14ac:dyDescent="0.25">
      <c r="A38" s="12" t="s">
        <v>71</v>
      </c>
      <c r="B38" s="7"/>
      <c r="C38" s="7">
        <v>13500000</v>
      </c>
      <c r="D38" s="7">
        <v>13500000</v>
      </c>
      <c r="E38" s="7"/>
      <c r="F38" s="7"/>
      <c r="G38" s="7"/>
      <c r="I38" s="7"/>
      <c r="J38" s="7"/>
      <c r="K38" s="7"/>
      <c r="L38" s="7"/>
      <c r="M38" s="7"/>
      <c r="N38" s="7"/>
      <c r="O38" s="7"/>
      <c r="P38" s="7"/>
    </row>
    <row r="39" spans="1:16" ht="15.75" customHeight="1" x14ac:dyDescent="0.25">
      <c r="A39" s="12" t="s">
        <v>73</v>
      </c>
      <c r="B39" s="7">
        <v>25868245</v>
      </c>
      <c r="C39" s="7">
        <v>25310017</v>
      </c>
      <c r="D39" s="7">
        <v>25036829</v>
      </c>
      <c r="E39" s="7">
        <v>29181762</v>
      </c>
      <c r="F39" s="7">
        <v>28951312</v>
      </c>
      <c r="G39" s="7">
        <v>28604000</v>
      </c>
      <c r="H39" s="7">
        <v>27787000</v>
      </c>
      <c r="I39" s="11">
        <v>27577037</v>
      </c>
      <c r="J39" s="7"/>
      <c r="K39" s="7"/>
      <c r="L39" s="7"/>
      <c r="M39" s="7"/>
      <c r="N39" s="7"/>
      <c r="O39" s="7"/>
      <c r="P39" s="7"/>
    </row>
    <row r="40" spans="1:16" ht="15.75" customHeight="1" x14ac:dyDescent="0.25">
      <c r="A40" s="12" t="s">
        <v>74</v>
      </c>
      <c r="B40" s="7"/>
      <c r="C40" s="7">
        <v>303988422</v>
      </c>
      <c r="D40" s="7">
        <v>303988422</v>
      </c>
      <c r="E40" s="7">
        <v>303988422</v>
      </c>
      <c r="F40" s="7">
        <v>303988422</v>
      </c>
      <c r="G40" s="7">
        <v>303988000</v>
      </c>
      <c r="H40" s="7">
        <v>281288000</v>
      </c>
      <c r="I40" s="11">
        <v>270988422</v>
      </c>
      <c r="J40" s="7"/>
      <c r="K40" s="7"/>
      <c r="L40" s="7"/>
      <c r="M40" s="7"/>
      <c r="N40" s="7"/>
      <c r="O40" s="7"/>
      <c r="P40" s="7"/>
    </row>
    <row r="41" spans="1:16" ht="15.75" customHeight="1" x14ac:dyDescent="0.25">
      <c r="A41" s="1"/>
      <c r="B41" s="7"/>
      <c r="C41" s="7"/>
      <c r="D41" s="7"/>
      <c r="E41" s="7"/>
      <c r="F41" s="7"/>
      <c r="G41" s="7"/>
      <c r="I41" s="7"/>
      <c r="J41" s="7"/>
      <c r="K41" s="7"/>
      <c r="L41" s="7"/>
      <c r="M41" s="7"/>
      <c r="N41" s="7"/>
      <c r="O41" s="7"/>
      <c r="P41" s="7"/>
    </row>
    <row r="42" spans="1:16" ht="15.75" customHeight="1" x14ac:dyDescent="0.25">
      <c r="A42" s="1"/>
      <c r="B42" s="13">
        <f t="shared" ref="B42:I42" si="5">B24+B35</f>
        <v>574154200</v>
      </c>
      <c r="C42" s="13">
        <f t="shared" si="5"/>
        <v>613985298</v>
      </c>
      <c r="D42" s="13">
        <f t="shared" si="5"/>
        <v>582563178</v>
      </c>
      <c r="E42" s="13">
        <f t="shared" si="5"/>
        <v>573686093</v>
      </c>
      <c r="F42" s="13">
        <f t="shared" si="5"/>
        <v>601683864</v>
      </c>
      <c r="G42" s="13">
        <f t="shared" si="5"/>
        <v>578193000</v>
      </c>
      <c r="H42" s="13">
        <f t="shared" si="5"/>
        <v>519071000</v>
      </c>
      <c r="I42" s="13">
        <f t="shared" si="5"/>
        <v>544960039</v>
      </c>
      <c r="J42" s="7"/>
      <c r="K42" s="7"/>
      <c r="L42" s="7"/>
      <c r="M42" s="7"/>
      <c r="N42" s="7"/>
      <c r="O42" s="7"/>
      <c r="P42" s="7"/>
    </row>
    <row r="43" spans="1:16" ht="15.75" customHeight="1" x14ac:dyDescent="0.25">
      <c r="A43" s="1"/>
      <c r="B43" s="13"/>
      <c r="C43" s="13"/>
      <c r="D43" s="7"/>
      <c r="E43" s="13"/>
      <c r="F43" s="7"/>
      <c r="G43" s="7"/>
      <c r="I43" s="7"/>
      <c r="J43" s="7"/>
      <c r="K43" s="7"/>
      <c r="L43" s="7"/>
      <c r="M43" s="7"/>
      <c r="N43" s="7"/>
      <c r="O43" s="7"/>
      <c r="P43" s="7"/>
    </row>
    <row r="44" spans="1:16" ht="15.75" customHeight="1" x14ac:dyDescent="0.25">
      <c r="A44" s="10" t="s">
        <v>77</v>
      </c>
      <c r="B44" s="13">
        <f t="shared" ref="B44:I44" si="6">SUM(B45:B49)</f>
        <v>-261415225</v>
      </c>
      <c r="C44" s="13">
        <f t="shared" si="6"/>
        <v>-258652469</v>
      </c>
      <c r="D44" s="13">
        <f t="shared" si="6"/>
        <v>-257367903</v>
      </c>
      <c r="E44" s="13">
        <f t="shared" si="6"/>
        <v>-93121952</v>
      </c>
      <c r="F44" s="13">
        <f t="shared" si="6"/>
        <v>-92184209</v>
      </c>
      <c r="G44" s="13">
        <f t="shared" si="6"/>
        <v>-90407000</v>
      </c>
      <c r="H44" s="13">
        <f t="shared" si="6"/>
        <v>-88317000</v>
      </c>
      <c r="I44" s="13">
        <f t="shared" si="6"/>
        <v>-92124665</v>
      </c>
      <c r="J44" s="7"/>
      <c r="K44" s="7"/>
      <c r="L44" s="7"/>
      <c r="M44" s="7"/>
      <c r="N44" s="7"/>
      <c r="O44" s="7"/>
      <c r="P44" s="7"/>
    </row>
    <row r="45" spans="1:16" ht="15.75" customHeight="1" x14ac:dyDescent="0.25">
      <c r="A45" s="12" t="s">
        <v>81</v>
      </c>
      <c r="B45" s="7">
        <v>48500000</v>
      </c>
      <c r="C45" s="7">
        <v>48500000</v>
      </c>
      <c r="D45" s="7">
        <v>50925000</v>
      </c>
      <c r="E45" s="7">
        <v>50925000</v>
      </c>
      <c r="F45" s="7">
        <v>53471250</v>
      </c>
      <c r="G45" s="7">
        <v>53471000</v>
      </c>
      <c r="H45" s="7">
        <v>53471000</v>
      </c>
      <c r="I45" s="11">
        <v>53471250</v>
      </c>
      <c r="J45" s="7"/>
      <c r="K45" s="7"/>
      <c r="L45" s="7"/>
      <c r="M45" s="7"/>
      <c r="N45" s="7"/>
      <c r="O45" s="7"/>
      <c r="P45" s="7"/>
    </row>
    <row r="46" spans="1:16" ht="15.75" customHeight="1" x14ac:dyDescent="0.25">
      <c r="A46" s="12" t="s">
        <v>82</v>
      </c>
      <c r="B46" s="7">
        <v>106700000</v>
      </c>
      <c r="C46" s="7">
        <v>106700000</v>
      </c>
      <c r="D46" s="7">
        <v>106700000</v>
      </c>
      <c r="E46" s="7">
        <v>106700000</v>
      </c>
      <c r="F46" s="7">
        <v>106700000</v>
      </c>
      <c r="G46" s="7">
        <v>106700000</v>
      </c>
      <c r="H46" s="7">
        <v>106700000</v>
      </c>
      <c r="I46" s="11">
        <v>106700000</v>
      </c>
      <c r="J46" s="7"/>
      <c r="K46" s="7"/>
      <c r="L46" s="7"/>
      <c r="M46" s="7"/>
      <c r="N46" s="7"/>
      <c r="O46" s="7"/>
      <c r="P46" s="7"/>
    </row>
    <row r="47" spans="1:16" ht="15.75" customHeight="1" x14ac:dyDescent="0.25">
      <c r="A47" s="12" t="s">
        <v>83</v>
      </c>
      <c r="B47" s="7">
        <v>59773807</v>
      </c>
      <c r="C47" s="7">
        <v>60516155</v>
      </c>
      <c r="D47" s="7">
        <v>57550276</v>
      </c>
      <c r="E47" s="7">
        <v>219702635</v>
      </c>
      <c r="F47" s="7">
        <v>219215931</v>
      </c>
      <c r="G47" s="7">
        <v>218729000</v>
      </c>
      <c r="H47" s="7">
        <v>23872000</v>
      </c>
      <c r="I47" s="11">
        <v>23871918</v>
      </c>
      <c r="J47" s="7"/>
      <c r="K47" s="7"/>
      <c r="L47" s="7"/>
      <c r="M47" s="7"/>
      <c r="N47" s="7"/>
      <c r="O47" s="7"/>
      <c r="P47" s="7"/>
    </row>
    <row r="48" spans="1:16" ht="15.75" customHeight="1" x14ac:dyDescent="0.25">
      <c r="A48" s="12" t="s">
        <v>84</v>
      </c>
      <c r="B48" s="7"/>
      <c r="C48" s="7"/>
      <c r="D48" s="7"/>
      <c r="E48" s="7"/>
      <c r="F48" s="7"/>
      <c r="G48" s="7"/>
      <c r="H48" s="7">
        <v>193884000</v>
      </c>
      <c r="I48" s="11">
        <v>193494536</v>
      </c>
      <c r="J48" s="7"/>
      <c r="K48" s="7"/>
      <c r="L48" s="7"/>
      <c r="M48" s="7"/>
      <c r="N48" s="7"/>
      <c r="O48" s="7"/>
      <c r="P48" s="7"/>
    </row>
    <row r="49" spans="1:16" ht="15.75" customHeight="1" x14ac:dyDescent="0.25">
      <c r="A49" s="12" t="s">
        <v>86</v>
      </c>
      <c r="B49" s="7">
        <v>-476389032</v>
      </c>
      <c r="C49" s="7">
        <v>-474368624</v>
      </c>
      <c r="D49" s="7">
        <v>-472543179</v>
      </c>
      <c r="E49" s="7">
        <v>-470449587</v>
      </c>
      <c r="F49" s="7">
        <v>-471571390</v>
      </c>
      <c r="G49" s="7">
        <v>-469307000</v>
      </c>
      <c r="H49" s="7">
        <v>-466244000</v>
      </c>
      <c r="I49" s="11">
        <v>-469662369</v>
      </c>
      <c r="J49" s="7"/>
      <c r="K49" s="7"/>
      <c r="L49" s="7"/>
      <c r="M49" s="7"/>
      <c r="N49" s="7"/>
      <c r="O49" s="7"/>
      <c r="P49" s="7"/>
    </row>
    <row r="50" spans="1:16" ht="15.75" customHeight="1" x14ac:dyDescent="0.25">
      <c r="B50" s="7"/>
      <c r="C50" s="7"/>
      <c r="D50" s="7"/>
      <c r="E50" s="7"/>
      <c r="F50" s="7"/>
      <c r="G50" s="7"/>
      <c r="I50" s="7"/>
      <c r="J50" s="7"/>
      <c r="K50" s="7"/>
      <c r="L50" s="7"/>
      <c r="M50" s="7"/>
      <c r="N50" s="7"/>
      <c r="O50" s="7"/>
      <c r="P50" s="7"/>
    </row>
    <row r="51" spans="1:16" ht="15.75" customHeight="1" x14ac:dyDescent="0.25">
      <c r="A51" s="1"/>
      <c r="B51" s="13">
        <f t="shared" ref="B51:I51" si="7">B44+B42</f>
        <v>312738975</v>
      </c>
      <c r="C51" s="13">
        <f t="shared" si="7"/>
        <v>355332829</v>
      </c>
      <c r="D51" s="13">
        <f t="shared" si="7"/>
        <v>325195275</v>
      </c>
      <c r="E51" s="13">
        <f t="shared" si="7"/>
        <v>480564141</v>
      </c>
      <c r="F51" s="13">
        <f t="shared" si="7"/>
        <v>509499655</v>
      </c>
      <c r="G51" s="13">
        <f t="shared" si="7"/>
        <v>487786000</v>
      </c>
      <c r="H51" s="13">
        <f t="shared" si="7"/>
        <v>430754000</v>
      </c>
      <c r="I51" s="13">
        <f t="shared" si="7"/>
        <v>452835374</v>
      </c>
      <c r="J51" s="7"/>
      <c r="K51" s="7"/>
      <c r="L51" s="7"/>
      <c r="M51" s="7"/>
      <c r="N51" s="7"/>
      <c r="O51" s="7"/>
      <c r="P51" s="7"/>
    </row>
    <row r="52" spans="1:16" ht="15.75" customHeight="1" x14ac:dyDescent="0.25">
      <c r="I52" s="7"/>
      <c r="J52" s="7"/>
      <c r="K52" s="7"/>
      <c r="L52" s="7"/>
      <c r="M52" s="7"/>
      <c r="N52" s="7"/>
      <c r="O52" s="7"/>
      <c r="P52" s="7"/>
    </row>
    <row r="53" spans="1:16" ht="15.75" customHeight="1" x14ac:dyDescent="0.25">
      <c r="A53" s="9" t="s">
        <v>88</v>
      </c>
      <c r="B53" s="32">
        <f t="shared" ref="B53:I53" si="8">B44/(B45/10)</f>
        <v>-53.900046391752575</v>
      </c>
      <c r="C53" s="32">
        <f t="shared" si="8"/>
        <v>-53.330405979381446</v>
      </c>
      <c r="D53" s="32">
        <f t="shared" si="8"/>
        <v>-50.538616200294548</v>
      </c>
      <c r="E53" s="32">
        <f t="shared" si="8"/>
        <v>-18.286097594501719</v>
      </c>
      <c r="F53" s="32">
        <f t="shared" si="8"/>
        <v>-17.239957734296468</v>
      </c>
      <c r="G53" s="32">
        <f t="shared" si="8"/>
        <v>-16.907669577902041</v>
      </c>
      <c r="H53" s="32">
        <f t="shared" si="8"/>
        <v>-16.516803500963139</v>
      </c>
      <c r="I53" s="32">
        <f t="shared" si="8"/>
        <v>-17.228822030530424</v>
      </c>
      <c r="J53" s="7"/>
      <c r="K53" s="7"/>
      <c r="L53" s="7"/>
      <c r="M53" s="7"/>
      <c r="N53" s="7"/>
      <c r="O53" s="7"/>
      <c r="P53" s="7"/>
    </row>
    <row r="54" spans="1:16" ht="15.75" customHeight="1" x14ac:dyDescent="0.25">
      <c r="A54" s="9" t="s">
        <v>89</v>
      </c>
      <c r="B54" s="7">
        <f t="shared" ref="B54:I54" si="9">B45/10</f>
        <v>4850000</v>
      </c>
      <c r="C54" s="7">
        <f t="shared" si="9"/>
        <v>4850000</v>
      </c>
      <c r="D54" s="7">
        <f t="shared" si="9"/>
        <v>5092500</v>
      </c>
      <c r="E54" s="7">
        <f t="shared" si="9"/>
        <v>5092500</v>
      </c>
      <c r="F54" s="7">
        <f t="shared" si="9"/>
        <v>5347125</v>
      </c>
      <c r="G54" s="7">
        <f t="shared" si="9"/>
        <v>5347100</v>
      </c>
      <c r="H54" s="7">
        <f t="shared" si="9"/>
        <v>5347100</v>
      </c>
      <c r="I54" s="7">
        <f t="shared" si="9"/>
        <v>5347125</v>
      </c>
      <c r="J54" s="7"/>
      <c r="K54" s="7"/>
      <c r="L54" s="7"/>
      <c r="M54" s="7"/>
      <c r="N54" s="7"/>
      <c r="O54" s="7"/>
      <c r="P54" s="7"/>
    </row>
    <row r="55" spans="1:16" ht="15.75" customHeight="1" x14ac:dyDescent="0.25">
      <c r="I55" s="7"/>
      <c r="J55" s="7"/>
      <c r="K55" s="7"/>
      <c r="L55" s="7"/>
      <c r="M55" s="7"/>
      <c r="N55" s="7"/>
      <c r="O55" s="7"/>
      <c r="P55" s="7"/>
    </row>
    <row r="56" spans="1:16" ht="15.75" customHeight="1" x14ac:dyDescent="0.25">
      <c r="I56" s="7"/>
      <c r="J56" s="7"/>
      <c r="K56" s="7"/>
      <c r="L56" s="7"/>
      <c r="M56" s="7"/>
      <c r="N56" s="7"/>
      <c r="O56" s="7"/>
      <c r="P56" s="7"/>
    </row>
    <row r="57" spans="1:16" ht="15.75" customHeight="1" x14ac:dyDescent="0.25"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5"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5"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5">
      <c r="I60" s="7"/>
      <c r="J60" s="7"/>
      <c r="K60" s="7"/>
      <c r="L60" s="7"/>
      <c r="M60" s="7"/>
      <c r="N60" s="7"/>
      <c r="O60" s="7"/>
      <c r="P60" s="7"/>
    </row>
    <row r="61" spans="1:16" ht="15.75" customHeight="1" x14ac:dyDescent="0.25">
      <c r="I61" s="7"/>
      <c r="J61" s="7"/>
      <c r="K61" s="7"/>
      <c r="L61" s="7"/>
      <c r="M61" s="7"/>
      <c r="N61" s="7"/>
      <c r="O61" s="7"/>
      <c r="P61" s="7"/>
    </row>
    <row r="62" spans="1:16" ht="15.75" customHeight="1" x14ac:dyDescent="0.25">
      <c r="I62" s="7"/>
      <c r="J62" s="7"/>
      <c r="K62" s="7"/>
      <c r="L62" s="7"/>
      <c r="M62" s="7"/>
      <c r="N62" s="7"/>
      <c r="O62" s="7"/>
      <c r="P62" s="7"/>
    </row>
    <row r="63" spans="1:16" ht="15.75" customHeight="1" x14ac:dyDescent="0.25">
      <c r="I63" s="7"/>
      <c r="J63" s="7"/>
      <c r="K63" s="7"/>
      <c r="L63" s="7"/>
      <c r="M63" s="7"/>
      <c r="N63" s="7"/>
      <c r="O63" s="7"/>
      <c r="P63" s="7"/>
    </row>
    <row r="64" spans="1:16" ht="15.75" customHeight="1" x14ac:dyDescent="0.25">
      <c r="I64" s="7"/>
      <c r="J64" s="7"/>
      <c r="K64" s="7"/>
      <c r="L64" s="7"/>
      <c r="M64" s="7"/>
      <c r="N64" s="7"/>
      <c r="O64" s="7"/>
      <c r="P64" s="7"/>
    </row>
    <row r="65" spans="9:16" ht="15.75" customHeight="1" x14ac:dyDescent="0.25">
      <c r="I65" s="7"/>
      <c r="J65" s="7"/>
      <c r="K65" s="7"/>
      <c r="L65" s="7"/>
      <c r="M65" s="7"/>
      <c r="N65" s="7"/>
      <c r="O65" s="7"/>
      <c r="P65" s="7"/>
    </row>
    <row r="66" spans="9:16" ht="15.75" customHeight="1" x14ac:dyDescent="0.25">
      <c r="I66" s="7"/>
      <c r="J66" s="7"/>
      <c r="K66" s="7"/>
      <c r="L66" s="7"/>
      <c r="M66" s="7"/>
      <c r="N66" s="7"/>
      <c r="O66" s="7"/>
      <c r="P66" s="7"/>
    </row>
    <row r="67" spans="9:16" ht="15.75" customHeight="1" x14ac:dyDescent="0.25">
      <c r="I67" s="7"/>
      <c r="J67" s="7"/>
      <c r="K67" s="7"/>
      <c r="L67" s="7"/>
      <c r="M67" s="7"/>
      <c r="N67" s="7"/>
      <c r="O67" s="7"/>
      <c r="P67" s="7"/>
    </row>
    <row r="68" spans="9:16" ht="15.75" customHeight="1" x14ac:dyDescent="0.25">
      <c r="I68" s="7"/>
      <c r="J68" s="7"/>
      <c r="K68" s="7"/>
      <c r="L68" s="7"/>
      <c r="M68" s="7"/>
      <c r="N68" s="7"/>
      <c r="O68" s="7"/>
      <c r="P68" s="7"/>
    </row>
    <row r="69" spans="9:16" ht="15.75" customHeight="1" x14ac:dyDescent="0.2"/>
    <row r="70" spans="9:16" ht="15.75" customHeight="1" x14ac:dyDescent="0.2"/>
    <row r="71" spans="9:16" ht="15.75" customHeight="1" x14ac:dyDescent="0.2"/>
    <row r="72" spans="9:16" ht="15.75" customHeight="1" x14ac:dyDescent="0.2"/>
    <row r="73" spans="9:16" ht="15.75" customHeight="1" x14ac:dyDescent="0.2"/>
    <row r="74" spans="9:16" ht="15.75" customHeight="1" x14ac:dyDescent="0.2"/>
    <row r="75" spans="9:16" ht="15.75" customHeight="1" x14ac:dyDescent="0.2"/>
    <row r="76" spans="9:16" ht="15.75" customHeight="1" x14ac:dyDescent="0.2"/>
    <row r="77" spans="9:16" ht="15.75" customHeight="1" x14ac:dyDescent="0.2"/>
    <row r="78" spans="9:16" ht="15.75" customHeight="1" x14ac:dyDescent="0.2"/>
    <row r="79" spans="9:16" ht="15.75" customHeight="1" x14ac:dyDescent="0.2"/>
    <row r="80" spans="9:16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6.125" customWidth="1"/>
    <col min="2" max="6" width="12" customWidth="1"/>
    <col min="7" max="7" width="13.5" customWidth="1"/>
    <col min="8" max="8" width="12.875" customWidth="1"/>
    <col min="9" max="9" width="15.25" customWidth="1"/>
    <col min="10" max="26" width="7.625" customWidth="1"/>
  </cols>
  <sheetData>
    <row r="1" spans="1:21" x14ac:dyDescent="0.25">
      <c r="A1" s="1" t="s">
        <v>0</v>
      </c>
    </row>
    <row r="2" spans="1:21" ht="15.75" x14ac:dyDescent="0.25">
      <c r="A2" s="1" t="s">
        <v>2</v>
      </c>
      <c r="B2" s="2"/>
      <c r="C2" s="2"/>
      <c r="E2" s="2"/>
    </row>
    <row r="3" spans="1:21" ht="15.75" x14ac:dyDescent="0.25">
      <c r="A3" s="1" t="s">
        <v>3</v>
      </c>
      <c r="B3" s="2"/>
      <c r="C3" s="2"/>
      <c r="E3" s="2"/>
    </row>
    <row r="4" spans="1:21" x14ac:dyDescent="0.25">
      <c r="B4" s="3" t="s">
        <v>5</v>
      </c>
      <c r="C4" s="3" t="s">
        <v>6</v>
      </c>
      <c r="D4" s="3" t="s">
        <v>5</v>
      </c>
      <c r="E4" s="3" t="s">
        <v>7</v>
      </c>
      <c r="F4" s="3" t="s">
        <v>6</v>
      </c>
      <c r="G4" s="3" t="s">
        <v>5</v>
      </c>
      <c r="H4" s="3" t="s">
        <v>7</v>
      </c>
      <c r="I4" s="3" t="s">
        <v>6</v>
      </c>
    </row>
    <row r="5" spans="1:21" ht="15.75" x14ac:dyDescent="0.25">
      <c r="A5" s="4"/>
      <c r="B5" s="5">
        <v>42825</v>
      </c>
      <c r="C5" s="5">
        <v>43100</v>
      </c>
      <c r="D5" s="5">
        <v>43190</v>
      </c>
      <c r="E5" s="5">
        <v>43373</v>
      </c>
      <c r="F5" s="5">
        <v>43465</v>
      </c>
      <c r="G5" s="5">
        <v>43555</v>
      </c>
      <c r="H5" s="5">
        <v>43738</v>
      </c>
      <c r="I5" s="6">
        <v>43830</v>
      </c>
    </row>
    <row r="6" spans="1:21" x14ac:dyDescent="0.25"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x14ac:dyDescent="0.25">
      <c r="A7" s="9" t="s">
        <v>10</v>
      </c>
      <c r="B7" s="7">
        <v>187600250</v>
      </c>
      <c r="C7" s="7">
        <v>110569102</v>
      </c>
      <c r="D7" s="7">
        <v>194555947</v>
      </c>
      <c r="E7" s="7">
        <v>64688681</v>
      </c>
      <c r="F7" s="7">
        <v>151567638</v>
      </c>
      <c r="G7" s="7">
        <v>230286000</v>
      </c>
      <c r="H7" s="7">
        <v>67931000</v>
      </c>
      <c r="I7" s="11">
        <v>129378489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x14ac:dyDescent="0.25">
      <c r="A8" s="12" t="s">
        <v>13</v>
      </c>
      <c r="B8" s="7">
        <v>165396915</v>
      </c>
      <c r="C8" s="14">
        <v>96129639</v>
      </c>
      <c r="D8" s="7">
        <v>169249386</v>
      </c>
      <c r="E8" s="7">
        <v>57883162</v>
      </c>
      <c r="F8" s="7">
        <v>134544720</v>
      </c>
      <c r="G8" s="7">
        <v>203430000</v>
      </c>
      <c r="H8" s="7">
        <v>60690000</v>
      </c>
      <c r="I8" s="11">
        <v>114772080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x14ac:dyDescent="0.25">
      <c r="A9" s="9" t="s">
        <v>19</v>
      </c>
      <c r="B9" s="17">
        <f t="shared" ref="B9:I9" si="0">B7-B8</f>
        <v>22203335</v>
      </c>
      <c r="C9" s="13">
        <f t="shared" si="0"/>
        <v>14439463</v>
      </c>
      <c r="D9" s="17">
        <f t="shared" si="0"/>
        <v>25306561</v>
      </c>
      <c r="E9" s="17">
        <f t="shared" si="0"/>
        <v>6805519</v>
      </c>
      <c r="F9" s="17">
        <f t="shared" si="0"/>
        <v>17022918</v>
      </c>
      <c r="G9" s="17">
        <f t="shared" si="0"/>
        <v>26856000</v>
      </c>
      <c r="H9" s="17">
        <f t="shared" si="0"/>
        <v>7241000</v>
      </c>
      <c r="I9" s="17">
        <f t="shared" si="0"/>
        <v>14606409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 x14ac:dyDescent="0.25">
      <c r="A10" s="1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x14ac:dyDescent="0.25">
      <c r="A11" s="9" t="s">
        <v>24</v>
      </c>
      <c r="B11" s="13">
        <f t="shared" ref="B11:I11" si="1">SUM(B12:B13)</f>
        <v>20346731</v>
      </c>
      <c r="C11" s="13">
        <f t="shared" si="1"/>
        <v>12493210</v>
      </c>
      <c r="D11" s="13">
        <f t="shared" si="1"/>
        <v>21750358</v>
      </c>
      <c r="E11" s="13">
        <f t="shared" si="1"/>
        <v>6218096</v>
      </c>
      <c r="F11" s="13">
        <f t="shared" si="1"/>
        <v>15093646</v>
      </c>
      <c r="G11" s="13">
        <f t="shared" si="1"/>
        <v>22985000</v>
      </c>
      <c r="H11" s="13">
        <f t="shared" si="1"/>
        <v>5909000</v>
      </c>
      <c r="I11" s="13">
        <f t="shared" si="1"/>
        <v>13243660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 x14ac:dyDescent="0.25">
      <c r="A12" s="12" t="s">
        <v>29</v>
      </c>
      <c r="B12" s="7">
        <v>19250016</v>
      </c>
      <c r="C12" s="7">
        <v>11478062</v>
      </c>
      <c r="D12" s="7">
        <v>20106322</v>
      </c>
      <c r="E12" s="7">
        <v>5933637</v>
      </c>
      <c r="F12" s="7">
        <v>13099883</v>
      </c>
      <c r="G12" s="7">
        <v>22985000</v>
      </c>
      <c r="H12" s="7">
        <v>5909000</v>
      </c>
      <c r="I12" s="11">
        <v>12234387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x14ac:dyDescent="0.25">
      <c r="A13" s="20" t="s">
        <v>33</v>
      </c>
      <c r="B13" s="7">
        <v>1096715</v>
      </c>
      <c r="C13" s="7">
        <v>1015148</v>
      </c>
      <c r="D13" s="7">
        <v>1644036</v>
      </c>
      <c r="E13" s="7">
        <v>284459</v>
      </c>
      <c r="F13" s="7">
        <v>1993763</v>
      </c>
      <c r="G13" s="7"/>
      <c r="H13" s="7"/>
      <c r="I13" s="11">
        <v>1009273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ht="15.75" customHeight="1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x14ac:dyDescent="0.25">
      <c r="A15" s="9" t="s">
        <v>34</v>
      </c>
      <c r="B15" s="13">
        <f t="shared" ref="B15:I15" si="2">B9-B11</f>
        <v>1856604</v>
      </c>
      <c r="C15" s="13">
        <f t="shared" si="2"/>
        <v>1946253</v>
      </c>
      <c r="D15" s="13">
        <f t="shared" si="2"/>
        <v>3556203</v>
      </c>
      <c r="E15" s="13">
        <f t="shared" si="2"/>
        <v>587423</v>
      </c>
      <c r="F15" s="13">
        <f t="shared" si="2"/>
        <v>1929272</v>
      </c>
      <c r="G15" s="13">
        <f t="shared" si="2"/>
        <v>3871000</v>
      </c>
      <c r="H15" s="13">
        <f t="shared" si="2"/>
        <v>1332000</v>
      </c>
      <c r="I15" s="13">
        <f t="shared" si="2"/>
        <v>1362749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x14ac:dyDescent="0.25">
      <c r="A16" s="23" t="s">
        <v>38</v>
      </c>
      <c r="B16" s="13"/>
      <c r="C16" s="13"/>
      <c r="D16" s="13"/>
      <c r="E16" s="13"/>
      <c r="F16" s="13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x14ac:dyDescent="0.25">
      <c r="A17" s="12" t="s">
        <v>43</v>
      </c>
      <c r="B17" s="7">
        <v>111930</v>
      </c>
      <c r="C17" s="7">
        <v>53057</v>
      </c>
      <c r="D17" s="7">
        <v>70157</v>
      </c>
      <c r="E17" s="7">
        <v>6894</v>
      </c>
      <c r="F17" s="7">
        <v>61710</v>
      </c>
      <c r="G17" s="7"/>
      <c r="H17" s="7"/>
      <c r="I17" s="11">
        <v>82884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x14ac:dyDescent="0.25">
      <c r="A18" s="12" t="s">
        <v>45</v>
      </c>
      <c r="B18" s="7"/>
      <c r="C18" s="7">
        <v>98359</v>
      </c>
      <c r="D18" s="7">
        <v>98359</v>
      </c>
      <c r="E18" s="7"/>
      <c r="F18" s="7">
        <v>6322</v>
      </c>
      <c r="G18" s="7">
        <v>6000</v>
      </c>
      <c r="H18" s="7"/>
      <c r="I18" s="11">
        <v>3421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x14ac:dyDescent="0.25">
      <c r="A20" s="9" t="s">
        <v>49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ht="15.75" customHeight="1" x14ac:dyDescent="0.25">
      <c r="A21" s="12" t="s">
        <v>53</v>
      </c>
      <c r="B21" s="7">
        <v>87234</v>
      </c>
      <c r="C21" s="7">
        <v>101548</v>
      </c>
      <c r="D21" s="7">
        <v>179220</v>
      </c>
      <c r="E21" s="7">
        <v>28943</v>
      </c>
      <c r="F21" s="7">
        <v>93694</v>
      </c>
      <c r="G21" s="7">
        <v>194000</v>
      </c>
      <c r="H21" s="7">
        <v>67000</v>
      </c>
      <c r="I21" s="11">
        <v>64164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 ht="15.75" customHeight="1" x14ac:dyDescent="0.25">
      <c r="A22" s="12" t="s">
        <v>56</v>
      </c>
      <c r="B22" s="7"/>
      <c r="C22" s="7">
        <v>0</v>
      </c>
      <c r="D22" s="7">
        <v>0</v>
      </c>
      <c r="E22" s="7"/>
      <c r="F22" s="7">
        <v>0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 ht="15.75" customHeight="1" x14ac:dyDescent="0.25">
      <c r="A23" s="9" t="s">
        <v>59</v>
      </c>
      <c r="B23" s="17">
        <f t="shared" ref="B23:I23" si="3">B15-B17+B18-B21</f>
        <v>1657440</v>
      </c>
      <c r="C23" s="17">
        <f t="shared" si="3"/>
        <v>1890007</v>
      </c>
      <c r="D23" s="17">
        <f t="shared" si="3"/>
        <v>3405185</v>
      </c>
      <c r="E23" s="17">
        <f t="shared" si="3"/>
        <v>551586</v>
      </c>
      <c r="F23" s="17">
        <f t="shared" si="3"/>
        <v>1780190</v>
      </c>
      <c r="G23" s="17">
        <f t="shared" si="3"/>
        <v>3683000</v>
      </c>
      <c r="H23" s="17">
        <f t="shared" si="3"/>
        <v>1265000</v>
      </c>
      <c r="I23" s="17">
        <f t="shared" si="3"/>
        <v>1219122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ht="15.75" customHeight="1" x14ac:dyDescent="0.25">
      <c r="B24" s="13"/>
      <c r="C24" s="13"/>
      <c r="D24" s="7"/>
      <c r="E24" s="13"/>
      <c r="F24" s="13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ht="15.75" customHeight="1" x14ac:dyDescent="0.25">
      <c r="A25" s="10" t="s">
        <v>67</v>
      </c>
      <c r="B25" s="13">
        <f t="shared" ref="B25:I25" si="4">SUM(B26:B27)</f>
        <v>-159391</v>
      </c>
      <c r="C25" s="13">
        <f t="shared" si="4"/>
        <v>69129</v>
      </c>
      <c r="D25" s="13">
        <f t="shared" si="4"/>
        <v>299741</v>
      </c>
      <c r="E25" s="13">
        <f t="shared" si="4"/>
        <v>-75327</v>
      </c>
      <c r="F25" s="13">
        <f t="shared" si="4"/>
        <v>215534</v>
      </c>
      <c r="G25" s="13">
        <f t="shared" si="4"/>
        <v>341000</v>
      </c>
      <c r="H25" s="13">
        <f t="shared" si="4"/>
        <v>87000</v>
      </c>
      <c r="I25" s="13">
        <f t="shared" si="4"/>
        <v>102900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ht="15.75" customHeight="1" x14ac:dyDescent="0.25">
      <c r="A26" s="12" t="s">
        <v>69</v>
      </c>
      <c r="B26" s="7">
        <v>1125601</v>
      </c>
      <c r="C26" s="7">
        <v>663535</v>
      </c>
      <c r="D26" s="7">
        <v>1167335</v>
      </c>
      <c r="E26" s="7">
        <v>388132</v>
      </c>
      <c r="F26" s="7">
        <v>909443</v>
      </c>
      <c r="G26" s="7">
        <v>1382000</v>
      </c>
      <c r="H26" s="7">
        <v>408000</v>
      </c>
      <c r="I26" s="11">
        <v>776271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 ht="15.75" customHeight="1" x14ac:dyDescent="0.25">
      <c r="A27" s="16" t="s">
        <v>72</v>
      </c>
      <c r="B27" s="7">
        <v>-1284992</v>
      </c>
      <c r="C27" s="7">
        <v>-594406</v>
      </c>
      <c r="D27" s="7">
        <v>-867594</v>
      </c>
      <c r="E27" s="7">
        <v>-463459</v>
      </c>
      <c r="F27" s="7">
        <v>-693909</v>
      </c>
      <c r="G27" s="7">
        <v>-1041000</v>
      </c>
      <c r="H27" s="7">
        <v>-321000</v>
      </c>
      <c r="I27" s="11">
        <v>-673371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ht="15.75" customHeight="1" x14ac:dyDescent="0.25">
      <c r="A28" s="1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ht="15.75" customHeight="1" x14ac:dyDescent="0.25">
      <c r="A29" s="9" t="s">
        <v>75</v>
      </c>
      <c r="B29" s="29">
        <f t="shared" ref="B29:H29" si="5">B23-B25</f>
        <v>1816831</v>
      </c>
      <c r="C29" s="29">
        <f t="shared" si="5"/>
        <v>1820878</v>
      </c>
      <c r="D29" s="29">
        <f t="shared" si="5"/>
        <v>3105444</v>
      </c>
      <c r="E29" s="29">
        <f t="shared" si="5"/>
        <v>626913</v>
      </c>
      <c r="F29" s="29">
        <f t="shared" si="5"/>
        <v>1564656</v>
      </c>
      <c r="G29" s="29">
        <f t="shared" si="5"/>
        <v>3342000</v>
      </c>
      <c r="H29" s="29">
        <f t="shared" si="5"/>
        <v>1178000</v>
      </c>
      <c r="I29" s="29">
        <f>I23-I25-1</f>
        <v>1116221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ht="15.75" customHeight="1" x14ac:dyDescent="0.25">
      <c r="A30" s="1"/>
      <c r="B30" s="13"/>
      <c r="C30" s="13"/>
      <c r="D30" s="7"/>
      <c r="E30" s="13"/>
      <c r="F30" s="13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ht="15.75" customHeight="1" x14ac:dyDescent="0.25">
      <c r="A31" s="9" t="s">
        <v>79</v>
      </c>
      <c r="B31" s="31">
        <f>B29/('1'!B45/10)</f>
        <v>0.37460432989690723</v>
      </c>
      <c r="C31" s="31">
        <f>C29/('1'!C45/10)</f>
        <v>0.37543876288659794</v>
      </c>
      <c r="D31" s="31">
        <f>D29/('1'!D45/10)</f>
        <v>0.60980736377025035</v>
      </c>
      <c r="E31" s="31">
        <f>E29/('1'!E45/10)</f>
        <v>0.12310515463917526</v>
      </c>
      <c r="F31" s="31">
        <f>F29/('1'!F45/10)</f>
        <v>0.29261631250438319</v>
      </c>
      <c r="G31" s="31">
        <f>G29/('1'!G45/10)</f>
        <v>0.62501168857885581</v>
      </c>
      <c r="H31" s="31">
        <f>H29/('1'!H45/10)</f>
        <v>0.22030633427465354</v>
      </c>
      <c r="I31" s="31">
        <f>I29/('1'!I45/10)</f>
        <v>0.20875161886060267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ht="15.75" customHeight="1" x14ac:dyDescent="0.25">
      <c r="A32" s="23" t="s">
        <v>87</v>
      </c>
      <c r="B32" s="7">
        <f>'1'!B45/10</f>
        <v>4850000</v>
      </c>
      <c r="C32" s="7">
        <f>'1'!C45/10</f>
        <v>4850000</v>
      </c>
      <c r="D32" s="7">
        <f>'1'!D45/10</f>
        <v>5092500</v>
      </c>
      <c r="E32" s="7">
        <f>'1'!E45/10</f>
        <v>5092500</v>
      </c>
      <c r="F32" s="7">
        <f>'1'!F45/10</f>
        <v>5347125</v>
      </c>
      <c r="G32" s="7">
        <f>'1'!G45/10</f>
        <v>5347100</v>
      </c>
      <c r="H32" s="7">
        <f>'1'!H45/10</f>
        <v>5347100</v>
      </c>
      <c r="I32" s="7">
        <f>'1'!I45/10</f>
        <v>5347125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 ht="15.75" customHeight="1" x14ac:dyDescent="0.25"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 ht="15.75" customHeight="1" x14ac:dyDescent="0.25">
      <c r="A34" s="1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ht="15.75" customHeight="1" x14ac:dyDescent="0.25"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ht="15.75" customHeight="1" x14ac:dyDescent="0.25"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ht="15.75" customHeight="1" x14ac:dyDescent="0.25"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ht="15.75" customHeight="1" x14ac:dyDescent="0.25"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ht="15.75" customHeight="1" x14ac:dyDescent="0.25"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ht="15.75" customHeight="1" x14ac:dyDescent="0.25"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ht="15.75" customHeight="1" x14ac:dyDescent="0.25"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ht="15.75" customHeight="1" x14ac:dyDescent="0.25"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ht="15.75" customHeight="1" x14ac:dyDescent="0.25"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ht="15.75" customHeight="1" x14ac:dyDescent="0.25"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ht="15.75" customHeight="1" x14ac:dyDescent="0.25"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ht="15.75" customHeight="1" x14ac:dyDescent="0.25"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ht="15.75" customHeight="1" x14ac:dyDescent="0.25"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 ht="15.75" customHeight="1" x14ac:dyDescent="0.25"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1:21" ht="15.75" customHeight="1" x14ac:dyDescent="0.25"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1:21" ht="15.75" customHeight="1" x14ac:dyDescent="0.25"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1:21" ht="15.75" customHeight="1" x14ac:dyDescent="0.25"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1:21" ht="15.75" customHeight="1" x14ac:dyDescent="0.25"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1:21" ht="15.75" customHeight="1" x14ac:dyDescent="0.25"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1:21" ht="15.75" customHeight="1" x14ac:dyDescent="0.25"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1:21" ht="15.75" customHeight="1" x14ac:dyDescent="0.25"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1:21" ht="15.75" customHeight="1" x14ac:dyDescent="0.25"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1:21" ht="15.75" customHeight="1" x14ac:dyDescent="0.25"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1:21" ht="15.75" customHeight="1" x14ac:dyDescent="0.25">
      <c r="A58" s="16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1:21" ht="15.75" customHeight="1" x14ac:dyDescent="0.25"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1:21" ht="15.75" customHeight="1" x14ac:dyDescent="0.25"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1:21" ht="15.75" customHeight="1" x14ac:dyDescent="0.25"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spans="1:21" ht="15.75" customHeight="1" x14ac:dyDescent="0.25"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spans="1:21" ht="15.75" customHeight="1" x14ac:dyDescent="0.25"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spans="1:21" ht="15.75" customHeight="1" x14ac:dyDescent="0.25"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spans="9:21" ht="15.75" customHeight="1" x14ac:dyDescent="0.25"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spans="9:21" ht="15.75" customHeight="1" x14ac:dyDescent="0.25"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spans="9:21" ht="15.75" customHeight="1" x14ac:dyDescent="0.2"/>
    <row r="68" spans="9:21" ht="15.75" customHeight="1" x14ac:dyDescent="0.2"/>
    <row r="69" spans="9:21" ht="15.75" customHeight="1" x14ac:dyDescent="0.2"/>
    <row r="70" spans="9:21" ht="15.75" customHeight="1" x14ac:dyDescent="0.2"/>
    <row r="71" spans="9:21" ht="15.75" customHeight="1" x14ac:dyDescent="0.2"/>
    <row r="72" spans="9:21" ht="15.75" customHeight="1" x14ac:dyDescent="0.2"/>
    <row r="73" spans="9:21" ht="15.75" customHeight="1" x14ac:dyDescent="0.2"/>
    <row r="74" spans="9:21" ht="15.75" customHeight="1" x14ac:dyDescent="0.2"/>
    <row r="75" spans="9:21" ht="15.75" customHeight="1" x14ac:dyDescent="0.2"/>
    <row r="76" spans="9:21" ht="15.75" customHeight="1" x14ac:dyDescent="0.2"/>
    <row r="77" spans="9:21" ht="15.75" customHeight="1" x14ac:dyDescent="0.2"/>
    <row r="78" spans="9:21" ht="15.75" customHeight="1" x14ac:dyDescent="0.2"/>
    <row r="79" spans="9:21" ht="15.75" customHeight="1" x14ac:dyDescent="0.2"/>
    <row r="80" spans="9:2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M14" sqref="M14"/>
    </sheetView>
  </sheetViews>
  <sheetFormatPr defaultColWidth="12.625" defaultRowHeight="15" customHeight="1" x14ac:dyDescent="0.2"/>
  <cols>
    <col min="1" max="1" width="35.75" customWidth="1"/>
    <col min="2" max="3" width="12" customWidth="1"/>
    <col min="4" max="4" width="11.75" customWidth="1"/>
    <col min="5" max="6" width="12" customWidth="1"/>
    <col min="7" max="7" width="13.875" customWidth="1"/>
    <col min="8" max="8" width="13.375" customWidth="1"/>
    <col min="9" max="9" width="10.75" customWidth="1"/>
    <col min="10" max="26" width="7.625" customWidth="1"/>
  </cols>
  <sheetData>
    <row r="1" spans="1:26" x14ac:dyDescent="0.25">
      <c r="A1" s="1" t="s">
        <v>0</v>
      </c>
    </row>
    <row r="2" spans="1:26" ht="15.75" x14ac:dyDescent="0.25">
      <c r="A2" s="1" t="s">
        <v>1</v>
      </c>
      <c r="B2" s="2"/>
      <c r="C2" s="2"/>
      <c r="E2" s="2"/>
    </row>
    <row r="3" spans="1:26" ht="15.75" x14ac:dyDescent="0.25">
      <c r="A3" s="1" t="s">
        <v>3</v>
      </c>
      <c r="B3" s="2"/>
      <c r="C3" s="2"/>
      <c r="E3" s="2"/>
    </row>
    <row r="4" spans="1:26" x14ac:dyDescent="0.25">
      <c r="B4" s="3" t="s">
        <v>5</v>
      </c>
      <c r="C4" s="3" t="s">
        <v>6</v>
      </c>
      <c r="D4" s="3" t="s">
        <v>5</v>
      </c>
      <c r="E4" s="3" t="s">
        <v>7</v>
      </c>
      <c r="F4" s="3" t="s">
        <v>6</v>
      </c>
      <c r="G4" s="3" t="s">
        <v>5</v>
      </c>
      <c r="H4" s="3" t="s">
        <v>7</v>
      </c>
      <c r="I4" s="3" t="s">
        <v>6</v>
      </c>
    </row>
    <row r="5" spans="1:26" ht="15.75" x14ac:dyDescent="0.25">
      <c r="A5" s="4"/>
      <c r="B5" s="5">
        <v>42825</v>
      </c>
      <c r="C5" s="5">
        <v>43100</v>
      </c>
      <c r="D5" s="5">
        <v>43190</v>
      </c>
      <c r="E5" s="5">
        <v>43373</v>
      </c>
      <c r="F5" s="5">
        <v>43465</v>
      </c>
      <c r="G5" s="5">
        <v>43555</v>
      </c>
      <c r="H5" s="5">
        <v>43738</v>
      </c>
      <c r="I5" s="6">
        <v>43830</v>
      </c>
    </row>
    <row r="6" spans="1:26" x14ac:dyDescent="0.25">
      <c r="A6" s="9" t="s">
        <v>9</v>
      </c>
      <c r="B6" s="7"/>
      <c r="C6" s="7"/>
      <c r="D6" s="7"/>
      <c r="E6" s="7"/>
      <c r="F6" s="7"/>
      <c r="I6" s="7"/>
      <c r="J6" s="7"/>
      <c r="K6" s="7"/>
      <c r="L6" s="7"/>
      <c r="M6" s="7"/>
      <c r="N6" s="7"/>
      <c r="O6" s="7"/>
    </row>
    <row r="7" spans="1:26" x14ac:dyDescent="0.25">
      <c r="A7" s="12" t="s">
        <v>12</v>
      </c>
      <c r="B7" s="7">
        <v>192123100</v>
      </c>
      <c r="C7" s="7">
        <v>106267694</v>
      </c>
      <c r="D7" s="7">
        <v>180182267</v>
      </c>
      <c r="E7" s="7">
        <v>59484167</v>
      </c>
      <c r="F7" s="7">
        <v>154624403</v>
      </c>
      <c r="G7" s="7">
        <v>226723000</v>
      </c>
      <c r="H7" s="7">
        <v>91966000</v>
      </c>
      <c r="I7" s="11">
        <v>139244937</v>
      </c>
      <c r="J7" s="7"/>
      <c r="K7" s="7"/>
      <c r="L7" s="7"/>
      <c r="M7" s="7"/>
      <c r="N7" s="7"/>
      <c r="O7" s="7"/>
    </row>
    <row r="8" spans="1:26" x14ac:dyDescent="0.25">
      <c r="A8" s="12" t="s">
        <v>14</v>
      </c>
      <c r="B8" s="7">
        <v>-147019957</v>
      </c>
      <c r="C8" s="7">
        <v>-87569461</v>
      </c>
      <c r="D8" s="7">
        <v>-154574772</v>
      </c>
      <c r="E8" s="7">
        <v>-51514992</v>
      </c>
      <c r="F8" s="7">
        <v>-87880902</v>
      </c>
      <c r="G8" s="7">
        <v>-172462000</v>
      </c>
      <c r="H8" s="7">
        <v>-63616000</v>
      </c>
      <c r="I8" s="11">
        <v>-100633697</v>
      </c>
      <c r="J8" s="7"/>
      <c r="K8" s="7"/>
      <c r="L8" s="7"/>
      <c r="M8" s="7"/>
      <c r="N8" s="7"/>
      <c r="O8" s="7"/>
    </row>
    <row r="9" spans="1:26" x14ac:dyDescent="0.25">
      <c r="A9" s="12" t="s">
        <v>16</v>
      </c>
      <c r="B9" s="7"/>
      <c r="C9" s="7"/>
      <c r="D9" s="7"/>
      <c r="E9" s="7"/>
      <c r="F9" s="7"/>
      <c r="I9" s="7"/>
      <c r="J9" s="7"/>
      <c r="K9" s="7"/>
      <c r="L9" s="7"/>
      <c r="M9" s="7"/>
      <c r="N9" s="7"/>
      <c r="O9" s="7"/>
    </row>
    <row r="10" spans="1:26" x14ac:dyDescent="0.25">
      <c r="A10" s="16" t="s">
        <v>18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16"/>
      <c r="H10" s="16"/>
      <c r="I10" s="7"/>
      <c r="J10" s="7"/>
      <c r="K10" s="7"/>
      <c r="L10" s="7"/>
      <c r="M10" s="7"/>
      <c r="N10" s="7"/>
      <c r="O10" s="7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x14ac:dyDescent="0.25">
      <c r="A11" s="1"/>
      <c r="B11" s="13">
        <f t="shared" ref="B11:I11" si="0">SUM(B7:B10)</f>
        <v>45103143</v>
      </c>
      <c r="C11" s="13">
        <f t="shared" si="0"/>
        <v>18698233</v>
      </c>
      <c r="D11" s="13">
        <f t="shared" si="0"/>
        <v>25607495</v>
      </c>
      <c r="E11" s="13">
        <f t="shared" si="0"/>
        <v>7969175</v>
      </c>
      <c r="F11" s="13">
        <f t="shared" si="0"/>
        <v>66743501</v>
      </c>
      <c r="G11" s="13">
        <f t="shared" si="0"/>
        <v>54261000</v>
      </c>
      <c r="H11" s="13">
        <f t="shared" si="0"/>
        <v>28350000</v>
      </c>
      <c r="I11" s="13">
        <f t="shared" si="0"/>
        <v>38611240</v>
      </c>
      <c r="J11" s="7"/>
      <c r="K11" s="7"/>
      <c r="L11" s="7"/>
      <c r="M11" s="7"/>
      <c r="N11" s="7"/>
      <c r="O11" s="7"/>
    </row>
    <row r="12" spans="1:26" x14ac:dyDescent="0.25">
      <c r="B12" s="7"/>
      <c r="C12" s="7"/>
      <c r="D12" s="7"/>
      <c r="E12" s="7"/>
      <c r="F12" s="7"/>
      <c r="I12" s="7"/>
      <c r="J12" s="7"/>
      <c r="K12" s="7"/>
      <c r="L12" s="7"/>
      <c r="M12" s="7"/>
      <c r="N12" s="7"/>
      <c r="O12" s="7"/>
    </row>
    <row r="13" spans="1:26" x14ac:dyDescent="0.25">
      <c r="A13" s="9" t="s">
        <v>26</v>
      </c>
      <c r="B13" s="7"/>
      <c r="C13" s="7"/>
      <c r="D13" s="7"/>
      <c r="E13" s="7"/>
      <c r="F13" s="7"/>
      <c r="I13" s="7"/>
      <c r="J13" s="7"/>
      <c r="K13" s="7"/>
      <c r="L13" s="7"/>
      <c r="M13" s="7"/>
      <c r="N13" s="7"/>
      <c r="O13" s="7"/>
    </row>
    <row r="14" spans="1:26" x14ac:dyDescent="0.25">
      <c r="A14" s="19" t="s">
        <v>27</v>
      </c>
      <c r="B14" s="7">
        <v>-813288</v>
      </c>
      <c r="C14" s="7">
        <v>-3688259</v>
      </c>
      <c r="D14" s="7">
        <v>-4341375</v>
      </c>
      <c r="E14" s="7">
        <v>-27000</v>
      </c>
      <c r="F14" s="7">
        <v>-102821</v>
      </c>
      <c r="G14" s="7">
        <v>-103000</v>
      </c>
      <c r="I14" s="11">
        <v>-12678</v>
      </c>
      <c r="J14" s="7"/>
      <c r="K14" s="7"/>
      <c r="L14" s="7"/>
      <c r="M14" s="7"/>
      <c r="N14" s="7"/>
      <c r="O14" s="7"/>
    </row>
    <row r="15" spans="1:26" x14ac:dyDescent="0.25">
      <c r="A15" s="12" t="s">
        <v>31</v>
      </c>
      <c r="B15" s="14"/>
      <c r="C15" s="14">
        <v>0</v>
      </c>
      <c r="D15" s="14">
        <v>0</v>
      </c>
      <c r="E15" s="14">
        <v>0</v>
      </c>
      <c r="F15" s="14">
        <v>0</v>
      </c>
      <c r="I15" s="7"/>
      <c r="J15" s="7"/>
      <c r="K15" s="7"/>
      <c r="L15" s="7"/>
      <c r="M15" s="7"/>
      <c r="N15" s="7"/>
      <c r="O15" s="7"/>
    </row>
    <row r="16" spans="1:26" x14ac:dyDescent="0.25">
      <c r="A16" s="1"/>
      <c r="B16" s="13">
        <f t="shared" ref="B16:I16" si="1">SUM(B14)</f>
        <v>-813288</v>
      </c>
      <c r="C16" s="13">
        <f t="shared" si="1"/>
        <v>-3688259</v>
      </c>
      <c r="D16" s="13">
        <f t="shared" si="1"/>
        <v>-4341375</v>
      </c>
      <c r="E16" s="13">
        <f t="shared" si="1"/>
        <v>-27000</v>
      </c>
      <c r="F16" s="13">
        <f t="shared" si="1"/>
        <v>-102821</v>
      </c>
      <c r="G16" s="17">
        <f t="shared" si="1"/>
        <v>-103000</v>
      </c>
      <c r="H16" s="17">
        <f t="shared" si="1"/>
        <v>0</v>
      </c>
      <c r="I16" s="17">
        <f t="shared" si="1"/>
        <v>-12678</v>
      </c>
      <c r="J16" s="7"/>
      <c r="K16" s="7"/>
      <c r="L16" s="7"/>
      <c r="M16" s="7"/>
      <c r="N16" s="7"/>
      <c r="O16" s="7"/>
    </row>
    <row r="17" spans="1:15" x14ac:dyDescent="0.25">
      <c r="B17" s="7"/>
      <c r="C17" s="7"/>
      <c r="D17" s="7"/>
      <c r="E17" s="7"/>
      <c r="F17" s="7"/>
      <c r="I17" s="7"/>
      <c r="J17" s="7"/>
      <c r="K17" s="7"/>
      <c r="L17" s="7"/>
      <c r="M17" s="7"/>
      <c r="N17" s="7"/>
      <c r="O17" s="7"/>
    </row>
    <row r="18" spans="1:15" x14ac:dyDescent="0.25">
      <c r="A18" s="9" t="s">
        <v>35</v>
      </c>
      <c r="B18" s="7"/>
      <c r="C18" s="7"/>
      <c r="D18" s="7"/>
      <c r="E18" s="7"/>
      <c r="F18" s="7"/>
      <c r="I18" s="7"/>
      <c r="J18" s="7"/>
      <c r="K18" s="7"/>
      <c r="L18" s="7"/>
      <c r="M18" s="7"/>
      <c r="N18" s="7"/>
      <c r="O18" s="7"/>
    </row>
    <row r="19" spans="1:15" x14ac:dyDescent="0.25">
      <c r="A19" s="12" t="s">
        <v>37</v>
      </c>
      <c r="B19" s="7"/>
      <c r="C19" s="7"/>
      <c r="D19" s="22"/>
      <c r="E19" s="7"/>
      <c r="F19" s="7"/>
      <c r="I19" s="7"/>
      <c r="J19" s="7"/>
      <c r="K19" s="7"/>
      <c r="L19" s="7"/>
      <c r="M19" s="7"/>
      <c r="N19" s="7"/>
      <c r="O19" s="7"/>
    </row>
    <row r="20" spans="1:15" x14ac:dyDescent="0.25">
      <c r="A20" s="12" t="s">
        <v>40</v>
      </c>
      <c r="B20" s="7">
        <v>-10080000</v>
      </c>
      <c r="C20" s="7">
        <v>-6720000</v>
      </c>
      <c r="D20" s="22">
        <v>-10080000</v>
      </c>
      <c r="E20" s="7">
        <v>-3360000</v>
      </c>
      <c r="F20" s="7">
        <v>-6720000</v>
      </c>
      <c r="G20" s="7">
        <v>-10080000</v>
      </c>
      <c r="I20" s="7"/>
      <c r="J20" s="7"/>
      <c r="K20" s="7"/>
      <c r="L20" s="7"/>
      <c r="M20" s="7"/>
      <c r="N20" s="7"/>
      <c r="O20" s="7"/>
    </row>
    <row r="21" spans="1:15" ht="15.75" customHeight="1" x14ac:dyDescent="0.25">
      <c r="A21" s="12" t="s">
        <v>41</v>
      </c>
      <c r="B21" s="7">
        <v>-23712977</v>
      </c>
      <c r="C21" s="7">
        <v>-10275318</v>
      </c>
      <c r="D21" s="22">
        <v>-15412977</v>
      </c>
      <c r="E21" s="7">
        <v>-5137659</v>
      </c>
      <c r="F21" s="7">
        <v>-10275318</v>
      </c>
      <c r="G21" s="7">
        <v>-15413000</v>
      </c>
      <c r="I21" s="7"/>
      <c r="J21" s="7"/>
      <c r="K21" s="7"/>
      <c r="L21" s="7"/>
      <c r="M21" s="7"/>
      <c r="N21" s="7"/>
      <c r="O21" s="7"/>
    </row>
    <row r="22" spans="1:15" ht="15.75" customHeight="1" x14ac:dyDescent="0.25">
      <c r="A22" s="12" t="s">
        <v>44</v>
      </c>
      <c r="B22" s="7"/>
      <c r="C22" s="7"/>
      <c r="D22" s="22"/>
      <c r="E22" s="7"/>
      <c r="F22" s="7">
        <v>-14300000</v>
      </c>
      <c r="G22" s="25">
        <v>-14300000</v>
      </c>
      <c r="H22" s="25">
        <v>-14700000</v>
      </c>
      <c r="I22" s="11">
        <v>-14700000</v>
      </c>
      <c r="J22" s="7"/>
      <c r="K22" s="7"/>
      <c r="L22" s="7"/>
      <c r="M22" s="7"/>
      <c r="N22" s="7"/>
      <c r="O22" s="7"/>
    </row>
    <row r="23" spans="1:15" ht="15.75" customHeight="1" x14ac:dyDescent="0.25">
      <c r="A23" s="12" t="s">
        <v>47</v>
      </c>
      <c r="B23" s="7"/>
      <c r="C23" s="7"/>
      <c r="D23" s="22"/>
      <c r="E23" s="7"/>
      <c r="F23" s="7">
        <v>-6800000</v>
      </c>
      <c r="G23" s="25">
        <v>-6800000</v>
      </c>
      <c r="H23" s="25">
        <v>-8000000</v>
      </c>
      <c r="I23" s="11">
        <v>-18300000</v>
      </c>
      <c r="J23" s="7"/>
      <c r="K23" s="7"/>
      <c r="L23" s="7"/>
      <c r="M23" s="7"/>
      <c r="N23" s="7"/>
      <c r="O23" s="7"/>
    </row>
    <row r="24" spans="1:15" ht="15.75" customHeight="1" x14ac:dyDescent="0.25">
      <c r="A24" s="27" t="s">
        <v>50</v>
      </c>
      <c r="B24" s="7"/>
      <c r="C24" s="7"/>
      <c r="D24" s="7"/>
      <c r="E24" s="7"/>
      <c r="F24" s="7"/>
      <c r="G24" s="25"/>
      <c r="H24" s="25"/>
      <c r="I24" s="11">
        <v>-3303050</v>
      </c>
      <c r="J24" s="7"/>
      <c r="K24" s="7"/>
      <c r="L24" s="7"/>
      <c r="M24" s="7"/>
      <c r="N24" s="7"/>
      <c r="O24" s="7"/>
    </row>
    <row r="25" spans="1:15" ht="15.75" customHeight="1" x14ac:dyDescent="0.25">
      <c r="A25" s="12" t="s">
        <v>54</v>
      </c>
      <c r="B25" s="7"/>
      <c r="C25" s="7"/>
      <c r="D25" s="7"/>
      <c r="E25" s="7"/>
      <c r="F25" s="7"/>
      <c r="G25" s="25">
        <v>-2642000</v>
      </c>
      <c r="H25" s="25">
        <v>-902000</v>
      </c>
      <c r="I25" s="11">
        <v>-1761198</v>
      </c>
      <c r="J25" s="7"/>
      <c r="K25" s="7"/>
      <c r="L25" s="7"/>
      <c r="M25" s="7"/>
      <c r="N25" s="7"/>
      <c r="O25" s="7"/>
    </row>
    <row r="26" spans="1:15" ht="15.75" customHeight="1" x14ac:dyDescent="0.25">
      <c r="A26" s="12" t="s">
        <v>57</v>
      </c>
      <c r="B26" s="7"/>
      <c r="C26" s="7">
        <v>13500000</v>
      </c>
      <c r="D26" s="22">
        <v>13500000</v>
      </c>
      <c r="E26" s="7"/>
      <c r="F26" s="7">
        <v>6322</v>
      </c>
      <c r="G26" s="25"/>
      <c r="H26" s="25"/>
      <c r="I26" s="7"/>
      <c r="J26" s="7"/>
      <c r="K26" s="7"/>
      <c r="L26" s="7"/>
      <c r="M26" s="7"/>
      <c r="N26" s="7"/>
      <c r="O26" s="7"/>
    </row>
    <row r="27" spans="1:15" ht="15.75" customHeight="1" x14ac:dyDescent="0.25">
      <c r="A27" s="12" t="s">
        <v>61</v>
      </c>
      <c r="B27" s="7"/>
      <c r="C27" s="7">
        <v>98359</v>
      </c>
      <c r="D27" s="22">
        <v>98359</v>
      </c>
      <c r="E27" s="7"/>
      <c r="F27" s="7"/>
      <c r="G27" s="25">
        <v>6000</v>
      </c>
      <c r="H27" s="25"/>
      <c r="I27" s="11">
        <v>3421</v>
      </c>
      <c r="J27" s="7"/>
      <c r="K27" s="7"/>
      <c r="L27" s="7"/>
      <c r="M27" s="7"/>
      <c r="N27" s="7"/>
      <c r="O27" s="7"/>
    </row>
    <row r="28" spans="1:15" ht="15.75" customHeight="1" x14ac:dyDescent="0.25">
      <c r="A28" s="12" t="s">
        <v>63</v>
      </c>
      <c r="B28" s="7">
        <v>-111930</v>
      </c>
      <c r="C28" s="7">
        <v>-53057</v>
      </c>
      <c r="D28" s="22">
        <v>-70157</v>
      </c>
      <c r="E28" s="7"/>
      <c r="F28" s="7">
        <v>-61710</v>
      </c>
      <c r="G28" s="25">
        <v>-85000</v>
      </c>
      <c r="H28" s="25"/>
      <c r="I28" s="11">
        <v>-82884</v>
      </c>
      <c r="J28" s="7"/>
      <c r="K28" s="7"/>
      <c r="L28" s="7"/>
      <c r="M28" s="7"/>
      <c r="N28" s="7"/>
      <c r="O28" s="7"/>
    </row>
    <row r="29" spans="1:15" ht="15.75" customHeight="1" x14ac:dyDescent="0.25">
      <c r="A29" s="12" t="s">
        <v>65</v>
      </c>
      <c r="B29" s="7"/>
      <c r="C29" s="7"/>
      <c r="D29" s="22"/>
      <c r="E29" s="7">
        <v>-887493</v>
      </c>
      <c r="F29" s="7">
        <v>-2520801</v>
      </c>
      <c r="G29" s="25"/>
      <c r="H29" s="25"/>
      <c r="I29" s="7"/>
      <c r="J29" s="7"/>
      <c r="K29" s="7"/>
      <c r="L29" s="7"/>
      <c r="M29" s="7"/>
      <c r="N29" s="7"/>
      <c r="O29" s="7"/>
    </row>
    <row r="30" spans="1:15" ht="15.75" customHeight="1" x14ac:dyDescent="0.25">
      <c r="B30" s="7"/>
      <c r="C30" s="7"/>
      <c r="D30" s="7"/>
      <c r="E30" s="7"/>
      <c r="F30" s="7"/>
      <c r="G30" s="25"/>
      <c r="I30" s="7"/>
      <c r="J30" s="7"/>
      <c r="K30" s="7"/>
      <c r="L30" s="7"/>
      <c r="M30" s="7"/>
      <c r="N30" s="7"/>
      <c r="O30" s="7"/>
    </row>
    <row r="31" spans="1:15" ht="15.75" customHeight="1" x14ac:dyDescent="0.25">
      <c r="A31" s="1"/>
      <c r="B31" s="17">
        <f t="shared" ref="B31:C31" si="2">SUM(B19:B29)</f>
        <v>-33904907</v>
      </c>
      <c r="C31" s="17">
        <f t="shared" si="2"/>
        <v>-3450016</v>
      </c>
      <c r="D31" s="17">
        <f>SUM(D19:D30)</f>
        <v>-11964775</v>
      </c>
      <c r="E31" s="17">
        <f>SUM(E19:E25)</f>
        <v>-8497659</v>
      </c>
      <c r="F31" s="17">
        <f t="shared" ref="F31:I31" si="3">SUM(F19:F30)</f>
        <v>-40671507</v>
      </c>
      <c r="G31" s="28">
        <f t="shared" si="3"/>
        <v>-49314000</v>
      </c>
      <c r="H31" s="28">
        <f t="shared" si="3"/>
        <v>-23602000</v>
      </c>
      <c r="I31" s="28">
        <f t="shared" si="3"/>
        <v>-38143711</v>
      </c>
      <c r="J31" s="7"/>
      <c r="K31" s="7"/>
      <c r="L31" s="7"/>
      <c r="M31" s="7"/>
      <c r="N31" s="7"/>
      <c r="O31" s="7"/>
    </row>
    <row r="32" spans="1:15" ht="15.75" customHeight="1" x14ac:dyDescent="0.25">
      <c r="B32" s="7"/>
      <c r="C32" s="7"/>
      <c r="D32" s="7"/>
      <c r="E32" s="7"/>
      <c r="F32" s="7"/>
      <c r="G32" s="25"/>
      <c r="I32" s="7"/>
      <c r="J32" s="7"/>
      <c r="K32" s="7"/>
      <c r="L32" s="7"/>
      <c r="M32" s="7"/>
      <c r="N32" s="7"/>
      <c r="O32" s="7"/>
    </row>
    <row r="33" spans="1:15" ht="15.75" customHeight="1" x14ac:dyDescent="0.25">
      <c r="A33" s="1" t="s">
        <v>76</v>
      </c>
      <c r="B33" s="13">
        <f t="shared" ref="B33:I33" si="4">B11+B16+B31</f>
        <v>10384948</v>
      </c>
      <c r="C33" s="13">
        <f t="shared" si="4"/>
        <v>11559958</v>
      </c>
      <c r="D33" s="13">
        <f t="shared" si="4"/>
        <v>9301345</v>
      </c>
      <c r="E33" s="13">
        <f t="shared" si="4"/>
        <v>-555484</v>
      </c>
      <c r="F33" s="13">
        <f t="shared" si="4"/>
        <v>25969173</v>
      </c>
      <c r="G33" s="30">
        <f t="shared" si="4"/>
        <v>4844000</v>
      </c>
      <c r="H33" s="30">
        <f t="shared" si="4"/>
        <v>4748000</v>
      </c>
      <c r="I33" s="30">
        <f t="shared" si="4"/>
        <v>454851</v>
      </c>
      <c r="J33" s="7"/>
      <c r="K33" s="7"/>
      <c r="L33" s="7"/>
      <c r="M33" s="7"/>
      <c r="N33" s="7"/>
      <c r="O33" s="7"/>
    </row>
    <row r="34" spans="1:15" ht="15.75" customHeight="1" x14ac:dyDescent="0.25">
      <c r="A34" s="23" t="s">
        <v>78</v>
      </c>
      <c r="B34" s="7">
        <v>8524612</v>
      </c>
      <c r="C34" s="7">
        <v>8774331</v>
      </c>
      <c r="D34" s="7">
        <v>8774331</v>
      </c>
      <c r="E34" s="7">
        <v>2772840</v>
      </c>
      <c r="F34" s="7">
        <v>2772840</v>
      </c>
      <c r="G34" s="25">
        <v>2773000</v>
      </c>
      <c r="H34" s="7">
        <v>3076000</v>
      </c>
      <c r="I34" s="11">
        <v>3076121</v>
      </c>
      <c r="J34" s="7"/>
      <c r="K34" s="7"/>
      <c r="L34" s="7"/>
      <c r="M34" s="7"/>
      <c r="N34" s="7"/>
      <c r="O34" s="7"/>
    </row>
    <row r="35" spans="1:15" ht="15.75" customHeight="1" x14ac:dyDescent="0.25">
      <c r="A35" s="9" t="s">
        <v>80</v>
      </c>
      <c r="B35" s="13">
        <f t="shared" ref="B35:I35" si="5">B33+B34</f>
        <v>18909560</v>
      </c>
      <c r="C35" s="13">
        <f t="shared" si="5"/>
        <v>20334289</v>
      </c>
      <c r="D35" s="13">
        <f t="shared" si="5"/>
        <v>18075676</v>
      </c>
      <c r="E35" s="13">
        <f t="shared" si="5"/>
        <v>2217356</v>
      </c>
      <c r="F35" s="13">
        <f t="shared" si="5"/>
        <v>28742013</v>
      </c>
      <c r="G35" s="30">
        <f t="shared" si="5"/>
        <v>7617000</v>
      </c>
      <c r="H35" s="30">
        <f t="shared" si="5"/>
        <v>7824000</v>
      </c>
      <c r="I35" s="30">
        <f t="shared" si="5"/>
        <v>3530972</v>
      </c>
      <c r="J35" s="7"/>
      <c r="K35" s="7"/>
      <c r="L35" s="7"/>
      <c r="M35" s="7"/>
      <c r="N35" s="7"/>
      <c r="O35" s="7"/>
    </row>
    <row r="36" spans="1:15" ht="15.75" customHeight="1" x14ac:dyDescent="0.25">
      <c r="B36" s="13"/>
      <c r="C36" s="13"/>
      <c r="D36" s="7"/>
      <c r="E36" s="13"/>
      <c r="F36" s="13"/>
      <c r="G36" s="25"/>
      <c r="I36" s="7"/>
      <c r="J36" s="7"/>
      <c r="K36" s="7"/>
      <c r="L36" s="7"/>
      <c r="M36" s="7"/>
      <c r="N36" s="7"/>
      <c r="O36" s="7"/>
    </row>
    <row r="37" spans="1:15" ht="15.75" customHeight="1" x14ac:dyDescent="0.25">
      <c r="A37" s="9" t="s">
        <v>85</v>
      </c>
      <c r="B37" s="31">
        <f>B11/('1'!B45/10)</f>
        <v>9.2996171134020624</v>
      </c>
      <c r="C37" s="31">
        <f>C11/('1'!C45/10)</f>
        <v>3.8553057731958762</v>
      </c>
      <c r="D37" s="31">
        <f>D11/('1'!D45/10)</f>
        <v>5.0284722631320573</v>
      </c>
      <c r="E37" s="31">
        <f>E11/('1'!E45/10)</f>
        <v>1.5648846342660776</v>
      </c>
      <c r="F37" s="31">
        <f>F11/('1'!F45/10)</f>
        <v>12.482128433503986</v>
      </c>
      <c r="G37" s="33">
        <f>G11/('1'!G45/10)</f>
        <v>10.147743636737671</v>
      </c>
      <c r="H37" s="33">
        <f>H11/('1'!H45/10)</f>
        <v>5.3019393690037591</v>
      </c>
      <c r="I37" s="33">
        <f>I11/('1'!I45/10)</f>
        <v>7.2209346143955866</v>
      </c>
      <c r="J37" s="7"/>
      <c r="K37" s="7"/>
      <c r="L37" s="7"/>
      <c r="M37" s="7"/>
      <c r="N37" s="7"/>
      <c r="O37" s="7"/>
    </row>
    <row r="38" spans="1:15" ht="15.75" customHeight="1" x14ac:dyDescent="0.25">
      <c r="A38" s="9" t="s">
        <v>90</v>
      </c>
      <c r="B38" s="7">
        <f>'1'!B45/10</f>
        <v>4850000</v>
      </c>
      <c r="C38" s="7">
        <f>'1'!C45/10</f>
        <v>4850000</v>
      </c>
      <c r="D38" s="7">
        <f>'1'!D45/10</f>
        <v>5092500</v>
      </c>
      <c r="E38" s="7">
        <f>'1'!E45/10</f>
        <v>5092500</v>
      </c>
      <c r="F38" s="7">
        <f>'1'!F45/10</f>
        <v>5347125</v>
      </c>
      <c r="G38" s="25">
        <f>'1'!G45/10</f>
        <v>5347100</v>
      </c>
      <c r="H38" s="25">
        <f>'1'!H45/10</f>
        <v>5347100</v>
      </c>
      <c r="I38" s="25">
        <f>'1'!I45/10</f>
        <v>5347125</v>
      </c>
      <c r="J38" s="7"/>
      <c r="K38" s="7"/>
      <c r="L38" s="7"/>
      <c r="M38" s="7"/>
      <c r="N38" s="7"/>
      <c r="O38" s="7"/>
    </row>
    <row r="39" spans="1:15" ht="15.75" customHeight="1" x14ac:dyDescent="0.25">
      <c r="G39" s="25"/>
      <c r="I39" s="7"/>
      <c r="J39" s="7"/>
      <c r="K39" s="7"/>
      <c r="L39" s="7"/>
      <c r="M39" s="7"/>
      <c r="N39" s="7"/>
      <c r="O39" s="7"/>
    </row>
    <row r="40" spans="1:15" ht="15.75" customHeight="1" x14ac:dyDescent="0.25">
      <c r="G40" s="25"/>
      <c r="I40" s="7"/>
      <c r="J40" s="7"/>
      <c r="K40" s="7"/>
      <c r="L40" s="7"/>
      <c r="M40" s="7"/>
      <c r="N40" s="7"/>
      <c r="O40" s="7"/>
    </row>
    <row r="41" spans="1:15" ht="15.75" customHeight="1" x14ac:dyDescent="0.25">
      <c r="G41" s="25"/>
      <c r="I41" s="7"/>
      <c r="J41" s="7"/>
      <c r="K41" s="7"/>
      <c r="L41" s="7"/>
      <c r="M41" s="7"/>
      <c r="N41" s="7"/>
      <c r="O41" s="7"/>
    </row>
    <row r="42" spans="1:15" ht="15.75" customHeight="1" x14ac:dyDescent="0.25">
      <c r="G42" s="25"/>
      <c r="I42" s="7"/>
      <c r="J42" s="7"/>
      <c r="K42" s="7"/>
      <c r="L42" s="7"/>
      <c r="M42" s="7"/>
      <c r="N42" s="7"/>
      <c r="O42" s="7"/>
    </row>
    <row r="43" spans="1:15" ht="15.75" customHeight="1" x14ac:dyDescent="0.25">
      <c r="G43" s="25"/>
      <c r="I43" s="7"/>
      <c r="J43" s="7"/>
      <c r="K43" s="7"/>
      <c r="L43" s="7"/>
      <c r="M43" s="7"/>
      <c r="N43" s="7"/>
      <c r="O43" s="7"/>
    </row>
    <row r="44" spans="1:15" ht="15.75" customHeight="1" x14ac:dyDescent="0.25">
      <c r="I44" s="7"/>
      <c r="J44" s="7"/>
      <c r="K44" s="7"/>
      <c r="L44" s="7"/>
      <c r="M44" s="7"/>
      <c r="N44" s="7"/>
      <c r="O44" s="7"/>
    </row>
    <row r="45" spans="1:15" ht="15.75" customHeight="1" x14ac:dyDescent="0.25">
      <c r="I45" s="7"/>
      <c r="J45" s="7"/>
      <c r="K45" s="7"/>
      <c r="L45" s="7"/>
      <c r="M45" s="7"/>
      <c r="N45" s="7"/>
      <c r="O45" s="7"/>
    </row>
    <row r="46" spans="1:15" ht="15.75" customHeight="1" x14ac:dyDescent="0.25">
      <c r="I46" s="7"/>
      <c r="J46" s="7"/>
      <c r="K46" s="7"/>
      <c r="L46" s="7"/>
      <c r="M46" s="7"/>
      <c r="N46" s="7"/>
      <c r="O46" s="7"/>
    </row>
    <row r="47" spans="1:15" ht="15.75" customHeight="1" x14ac:dyDescent="0.25">
      <c r="I47" s="7"/>
      <c r="J47" s="7"/>
      <c r="K47" s="7"/>
      <c r="L47" s="7"/>
      <c r="M47" s="7"/>
      <c r="N47" s="7"/>
      <c r="O47" s="7"/>
    </row>
    <row r="48" spans="1:15" ht="15.75" customHeight="1" x14ac:dyDescent="0.25">
      <c r="I48" s="7"/>
      <c r="J48" s="7"/>
      <c r="K48" s="7"/>
      <c r="L48" s="7"/>
      <c r="M48" s="7"/>
      <c r="N48" s="7"/>
      <c r="O48" s="7"/>
    </row>
    <row r="49" spans="9:15" ht="15.75" customHeight="1" x14ac:dyDescent="0.25">
      <c r="I49" s="7"/>
      <c r="J49" s="7"/>
      <c r="K49" s="7"/>
      <c r="L49" s="7"/>
      <c r="M49" s="7"/>
      <c r="N49" s="7"/>
      <c r="O49" s="7"/>
    </row>
    <row r="50" spans="9:15" ht="15.75" customHeight="1" x14ac:dyDescent="0.25">
      <c r="I50" s="7"/>
      <c r="J50" s="7"/>
      <c r="K50" s="7"/>
      <c r="L50" s="7"/>
      <c r="M50" s="7"/>
      <c r="N50" s="7"/>
      <c r="O50" s="7"/>
    </row>
    <row r="51" spans="9:15" ht="15.75" customHeight="1" x14ac:dyDescent="0.2"/>
    <row r="52" spans="9:15" ht="15.75" customHeight="1" x14ac:dyDescent="0.2"/>
    <row r="53" spans="9:15" ht="15.75" customHeight="1" x14ac:dyDescent="0.2"/>
    <row r="54" spans="9:15" ht="15.75" customHeight="1" x14ac:dyDescent="0.2"/>
    <row r="55" spans="9:15" ht="15.75" customHeight="1" x14ac:dyDescent="0.2"/>
    <row r="56" spans="9:15" ht="15.75" customHeight="1" x14ac:dyDescent="0.2"/>
    <row r="57" spans="9:15" ht="15.75" customHeight="1" x14ac:dyDescent="0.2"/>
    <row r="58" spans="9:15" ht="15.75" customHeight="1" x14ac:dyDescent="0.2"/>
    <row r="59" spans="9:15" ht="15.75" customHeight="1" x14ac:dyDescent="0.2"/>
    <row r="60" spans="9:15" ht="15.75" customHeight="1" x14ac:dyDescent="0.2"/>
    <row r="61" spans="9:15" ht="15.75" customHeight="1" x14ac:dyDescent="0.2"/>
    <row r="62" spans="9:15" ht="15.75" customHeight="1" x14ac:dyDescent="0.2"/>
    <row r="63" spans="9:15" ht="15.75" customHeight="1" x14ac:dyDescent="0.2"/>
    <row r="64" spans="9:1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2.625" defaultRowHeight="15" customHeight="1" x14ac:dyDescent="0.2"/>
  <cols>
    <col min="1" max="1" width="14.5" customWidth="1"/>
    <col min="2" max="2" width="11.375" customWidth="1"/>
    <col min="3" max="3" width="10.375" customWidth="1"/>
    <col min="4" max="4" width="9.375" customWidth="1"/>
    <col min="5" max="5" width="9.75" customWidth="1"/>
    <col min="6" max="6" width="10.25" customWidth="1"/>
    <col min="7" max="26" width="7.625" customWidth="1"/>
  </cols>
  <sheetData>
    <row r="1" spans="1:7" x14ac:dyDescent="0.25">
      <c r="A1" s="1" t="s">
        <v>0</v>
      </c>
    </row>
    <row r="2" spans="1:7" x14ac:dyDescent="0.25">
      <c r="A2" s="1" t="s">
        <v>91</v>
      </c>
    </row>
    <row r="3" spans="1:7" x14ac:dyDescent="0.25">
      <c r="A3" s="1" t="s">
        <v>3</v>
      </c>
    </row>
    <row r="4" spans="1:7" x14ac:dyDescent="0.25">
      <c r="B4" s="3" t="s">
        <v>5</v>
      </c>
      <c r="C4" s="3" t="s">
        <v>6</v>
      </c>
      <c r="D4" s="3" t="s">
        <v>5</v>
      </c>
      <c r="E4" s="3" t="s">
        <v>7</v>
      </c>
      <c r="F4" s="3" t="s">
        <v>6</v>
      </c>
    </row>
    <row r="5" spans="1:7" ht="15.75" x14ac:dyDescent="0.25">
      <c r="B5" s="5">
        <v>42825</v>
      </c>
      <c r="C5" s="5">
        <v>43100</v>
      </c>
      <c r="D5" s="5">
        <v>43190</v>
      </c>
      <c r="E5" s="5">
        <v>43373</v>
      </c>
      <c r="F5" s="5">
        <v>43465</v>
      </c>
    </row>
    <row r="6" spans="1:7" x14ac:dyDescent="0.25">
      <c r="A6" s="12" t="s">
        <v>92</v>
      </c>
      <c r="B6" s="34">
        <f>'2'!B29/'1'!B20</f>
        <v>5.8094166229201204E-3</v>
      </c>
      <c r="C6" s="34">
        <f>'2'!C29/'1'!C20</f>
        <v>5.1244294120653851E-3</v>
      </c>
      <c r="D6" s="34">
        <f>'2'!D29/'1'!D20</f>
        <v>9.5494745426421088E-3</v>
      </c>
      <c r="E6" s="34">
        <f>'2'!E29/'1'!E20</f>
        <v>1.3045355375360809E-3</v>
      </c>
      <c r="F6" s="34">
        <f>'2'!F29/'1'!F20</f>
        <v>3.0709657693487546E-3</v>
      </c>
      <c r="G6" s="34"/>
    </row>
    <row r="7" spans="1:7" x14ac:dyDescent="0.25">
      <c r="A7" s="12" t="s">
        <v>93</v>
      </c>
      <c r="B7" s="34">
        <f>'2'!B29/'1'!B44</f>
        <v>-6.9499815858085545E-3</v>
      </c>
      <c r="C7" s="34">
        <f>'2'!C29/'1'!C44</f>
        <v>-7.039863207337101E-3</v>
      </c>
      <c r="D7" s="34">
        <f>'2'!D29/'1'!D44</f>
        <v>-1.2066166619075261E-2</v>
      </c>
      <c r="E7" s="34">
        <f>'2'!E29/'1'!E44</f>
        <v>-6.7321720231981394E-3</v>
      </c>
      <c r="F7" s="34">
        <f>'2'!F29/'1'!F44</f>
        <v>-1.6973145585053511E-2</v>
      </c>
      <c r="G7" s="34"/>
    </row>
    <row r="8" spans="1:7" x14ac:dyDescent="0.25">
      <c r="A8" s="12" t="s">
        <v>94</v>
      </c>
      <c r="B8" s="34">
        <f>'1'!B36/'1'!B44</f>
        <v>-0.60562989014890012</v>
      </c>
      <c r="C8" s="34">
        <f>'1'!C36/'1'!C44</f>
        <v>-0.40568921072236119</v>
      </c>
      <c r="D8" s="34">
        <f>'1'!D36/'1'!D44</f>
        <v>-0.3746965176150967</v>
      </c>
      <c r="E8" s="34">
        <f>'1'!E36/'1'!E44</f>
        <v>-0.61424829238974721</v>
      </c>
      <c r="F8" s="34">
        <f>'1'!F36/'1'!F44</f>
        <v>-0.62049672737334005</v>
      </c>
      <c r="G8" s="34"/>
    </row>
    <row r="9" spans="1:7" x14ac:dyDescent="0.25">
      <c r="A9" s="12" t="s">
        <v>95</v>
      </c>
      <c r="B9" s="35">
        <f>'1'!B14/'1'!B24</f>
        <v>0.58340885654836361</v>
      </c>
      <c r="C9" s="35">
        <f>'1'!C14/'1'!C24</f>
        <v>1.8698270513317279</v>
      </c>
      <c r="D9" s="35">
        <f>'1'!D14/'1'!D24</f>
        <v>1.9809093647067066</v>
      </c>
      <c r="E9" s="35">
        <f>'1'!E14/'1'!E24</f>
        <v>1.4288022796486717</v>
      </c>
      <c r="F9" s="35">
        <f>'1'!F14/'1'!F24</f>
        <v>1.220406611706484</v>
      </c>
      <c r="G9" s="35"/>
    </row>
    <row r="10" spans="1:7" x14ac:dyDescent="0.25">
      <c r="A10" s="12" t="s">
        <v>96</v>
      </c>
      <c r="B10" s="34">
        <f>'2'!B29/'2'!B7</f>
        <v>9.6845873073196868E-3</v>
      </c>
      <c r="C10" s="34">
        <f>'2'!C29/'2'!C7</f>
        <v>1.6468235402689622E-2</v>
      </c>
      <c r="D10" s="34">
        <f>'2'!D29/'2'!D7</f>
        <v>1.5961701751527543E-2</v>
      </c>
      <c r="E10" s="34">
        <f>'2'!E29/'2'!E7</f>
        <v>9.6912317627870625E-3</v>
      </c>
      <c r="F10" s="34">
        <f>'2'!F29/'2'!F7</f>
        <v>1.0323153548120873E-2</v>
      </c>
      <c r="G10" s="34"/>
    </row>
    <row r="11" spans="1:7" x14ac:dyDescent="0.25">
      <c r="A11" s="12" t="s">
        <v>97</v>
      </c>
      <c r="B11" s="34">
        <f>'2'!B15/'2'!B7</f>
        <v>9.8965966196740141E-3</v>
      </c>
      <c r="C11" s="34">
        <f>'2'!C15/'2'!C7</f>
        <v>1.7602141690542084E-2</v>
      </c>
      <c r="D11" s="34">
        <f>'2'!D15/'2'!D7</f>
        <v>1.8278562309894338E-2</v>
      </c>
      <c r="E11" s="34">
        <f>'2'!E15/'2'!E7</f>
        <v>9.0807694780482544E-3</v>
      </c>
      <c r="F11" s="34">
        <f>'2'!F15/'2'!F7</f>
        <v>1.2728785811124139E-2</v>
      </c>
      <c r="G11" s="34"/>
    </row>
    <row r="12" spans="1:7" x14ac:dyDescent="0.25">
      <c r="A12" s="12" t="s">
        <v>98</v>
      </c>
      <c r="B12" s="34">
        <f>'2'!B29/-('1'!B44+'1'!B36)</f>
        <v>1.762299274768217E-2</v>
      </c>
      <c r="C12" s="34">
        <f>'2'!C29/-('1'!C44+'1'!C36)</f>
        <v>1.1845423866347396E-2</v>
      </c>
      <c r="D12" s="34">
        <f>'2'!D29/-('1'!D44+'1'!D36)</f>
        <v>1.9296496755551375E-2</v>
      </c>
      <c r="E12" s="34">
        <f>'2'!E29/-('1'!E44+'1'!E36)</f>
        <v>1.7452086122714042E-2</v>
      </c>
      <c r="F12" s="34">
        <f>'2'!F29/-('1'!F44+'1'!F36)</f>
        <v>4.4724635620602429E-2</v>
      </c>
      <c r="G12" s="34"/>
    </row>
    <row r="20" spans="1:1" x14ac:dyDescent="0.25">
      <c r="A20" s="4"/>
    </row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2020-04-11T14:46:35Z</dcterms:modified>
</cp:coreProperties>
</file>