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ood and Allied\Quarterly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3" l="1"/>
  <c r="I27" i="3"/>
  <c r="I20" i="3"/>
  <c r="I11" i="3"/>
  <c r="I14" i="3" s="1"/>
  <c r="J14" i="3"/>
  <c r="I28" i="2"/>
  <c r="I22" i="2"/>
  <c r="I9" i="2"/>
  <c r="I13" i="2" s="1"/>
  <c r="I17" i="2" s="1"/>
  <c r="I20" i="2" s="1"/>
  <c r="I47" i="1"/>
  <c r="I42" i="1"/>
  <c r="I36" i="1"/>
  <c r="I27" i="1"/>
  <c r="I37" i="1" s="1"/>
  <c r="I18" i="1"/>
  <c r="I17" i="1"/>
  <c r="I9" i="1"/>
  <c r="H29" i="3"/>
  <c r="H31" i="3" s="1"/>
  <c r="H11" i="3"/>
  <c r="H14" i="3" s="1"/>
  <c r="H33" i="3" s="1"/>
  <c r="H34" i="3"/>
  <c r="H27" i="3"/>
  <c r="H20" i="3"/>
  <c r="H28" i="2"/>
  <c r="H22" i="2"/>
  <c r="H25" i="2" s="1"/>
  <c r="H27" i="2" s="1"/>
  <c r="H20" i="2"/>
  <c r="H17" i="2"/>
  <c r="H13" i="2"/>
  <c r="H9" i="2"/>
  <c r="H42" i="1"/>
  <c r="H46" i="1" s="1"/>
  <c r="H47" i="1"/>
  <c r="H27" i="1"/>
  <c r="H36" i="1"/>
  <c r="H18" i="1"/>
  <c r="H17" i="1"/>
  <c r="H9" i="1"/>
  <c r="I29" i="3" l="1"/>
  <c r="I31" i="3" s="1"/>
  <c r="I33" i="3"/>
  <c r="I25" i="2"/>
  <c r="I27" i="2" s="1"/>
  <c r="I44" i="1"/>
  <c r="I46" i="1"/>
  <c r="H37" i="1"/>
  <c r="H44" i="1" s="1"/>
  <c r="G47" i="1"/>
  <c r="C47" i="1"/>
  <c r="D47" i="1"/>
  <c r="E47" i="1"/>
  <c r="F47" i="1"/>
  <c r="B47" i="1"/>
  <c r="C28" i="2"/>
  <c r="D28" i="2"/>
  <c r="E28" i="2"/>
  <c r="F28" i="2"/>
  <c r="G28" i="2"/>
  <c r="B28" i="2"/>
  <c r="C34" i="3"/>
  <c r="D34" i="3"/>
  <c r="E34" i="3"/>
  <c r="F34" i="3"/>
  <c r="G34" i="3"/>
  <c r="B34" i="3"/>
  <c r="H6" i="4" l="1"/>
  <c r="H7" i="4"/>
  <c r="H8" i="4"/>
  <c r="H9" i="4"/>
  <c r="H10" i="4"/>
  <c r="H11" i="4"/>
  <c r="H12" i="4"/>
  <c r="G20" i="3"/>
  <c r="G11" i="3"/>
  <c r="G14" i="3" s="1"/>
  <c r="G22" i="2"/>
  <c r="G9" i="2"/>
  <c r="E9" i="1"/>
  <c r="E17" i="1"/>
  <c r="E42" i="1"/>
  <c r="E46" i="1" s="1"/>
  <c r="E27" i="1"/>
  <c r="E36" i="1"/>
  <c r="E37" i="1" s="1"/>
  <c r="E9" i="4" l="1"/>
  <c r="E8" i="4"/>
  <c r="G13" i="2"/>
  <c r="G17" i="2" s="1"/>
  <c r="G20" i="2" s="1"/>
  <c r="G25" i="2" s="1"/>
  <c r="G27" i="2" s="1"/>
  <c r="E44" i="1"/>
  <c r="E18" i="1"/>
  <c r="G11" i="4" l="1"/>
  <c r="G10" i="4"/>
  <c r="B36" i="1" l="1"/>
  <c r="F36" i="1"/>
  <c r="D36" i="1"/>
  <c r="G36" i="1"/>
  <c r="C36" i="1"/>
  <c r="E11" i="3"/>
  <c r="E20" i="3"/>
  <c r="E27" i="3"/>
  <c r="E22" i="2"/>
  <c r="B27" i="3"/>
  <c r="B17" i="1"/>
  <c r="C27" i="3"/>
  <c r="C17" i="1"/>
  <c r="C9" i="4" s="1"/>
  <c r="B9" i="4" l="1"/>
  <c r="E14" i="3"/>
  <c r="E29" i="3" s="1"/>
  <c r="E9" i="2"/>
  <c r="E13" i="2" s="1"/>
  <c r="E17" i="2" s="1"/>
  <c r="E33" i="3" l="1"/>
  <c r="E31" i="3"/>
  <c r="E11" i="4"/>
  <c r="G27" i="3" l="1"/>
  <c r="D27" i="3"/>
  <c r="D11" i="3"/>
  <c r="F27" i="3"/>
  <c r="B20" i="3"/>
  <c r="F20" i="3"/>
  <c r="D20" i="3"/>
  <c r="B11" i="3"/>
  <c r="B14" i="3" s="1"/>
  <c r="F11" i="3"/>
  <c r="C11" i="3"/>
  <c r="G27" i="1"/>
  <c r="B27" i="1"/>
  <c r="C27" i="1"/>
  <c r="F14" i="3" l="1"/>
  <c r="C14" i="3"/>
  <c r="D14" i="3"/>
  <c r="C9" i="2"/>
  <c r="C13" i="2" s="1"/>
  <c r="C17" i="2" s="1"/>
  <c r="E20" i="2"/>
  <c r="B9" i="2"/>
  <c r="B13" i="2" s="1"/>
  <c r="B17" i="2" s="1"/>
  <c r="F9" i="2"/>
  <c r="F13" i="2" s="1"/>
  <c r="F17" i="2" s="1"/>
  <c r="B29" i="3"/>
  <c r="B31" i="3" s="1"/>
  <c r="G29" i="3"/>
  <c r="C33" i="3"/>
  <c r="F29" i="3" l="1"/>
  <c r="F31" i="3" s="1"/>
  <c r="D29" i="3"/>
  <c r="E25" i="2"/>
  <c r="F11" i="4"/>
  <c r="G31" i="3"/>
  <c r="D9" i="2"/>
  <c r="D13" i="2" s="1"/>
  <c r="D17" i="2" s="1"/>
  <c r="D33" i="3"/>
  <c r="B33" i="3"/>
  <c r="F33" i="3"/>
  <c r="G33" i="3"/>
  <c r="B22" i="2"/>
  <c r="F22" i="2"/>
  <c r="D22" i="2"/>
  <c r="C22" i="2"/>
  <c r="B11" i="4"/>
  <c r="C11" i="4"/>
  <c r="G17" i="1"/>
  <c r="G9" i="4" s="1"/>
  <c r="D17" i="1"/>
  <c r="D9" i="4" s="1"/>
  <c r="F27" i="1"/>
  <c r="D27" i="1"/>
  <c r="B42" i="1"/>
  <c r="B8" i="4" s="1"/>
  <c r="F42" i="1"/>
  <c r="F8" i="4" s="1"/>
  <c r="D42" i="1"/>
  <c r="D8" i="4" s="1"/>
  <c r="G42" i="1"/>
  <c r="F17" i="1"/>
  <c r="F9" i="4" s="1"/>
  <c r="B9" i="1"/>
  <c r="F9" i="1"/>
  <c r="D9" i="1"/>
  <c r="G9" i="1"/>
  <c r="C42" i="1"/>
  <c r="C8" i="4" s="1"/>
  <c r="C9" i="1"/>
  <c r="G8" i="4" l="1"/>
  <c r="G12" i="4"/>
  <c r="G7" i="4"/>
  <c r="E7" i="4"/>
  <c r="E6" i="4"/>
  <c r="E10" i="4"/>
  <c r="E12" i="4"/>
  <c r="D31" i="3"/>
  <c r="G18" i="1"/>
  <c r="G6" i="4" s="1"/>
  <c r="D11" i="4"/>
  <c r="G46" i="1"/>
  <c r="B46" i="1"/>
  <c r="D46" i="1"/>
  <c r="C46" i="1"/>
  <c r="F46" i="1"/>
  <c r="C37" i="1"/>
  <c r="D18" i="1"/>
  <c r="C18" i="1"/>
  <c r="B18" i="1"/>
  <c r="D37" i="1"/>
  <c r="F18" i="1"/>
  <c r="F37" i="1"/>
  <c r="B37" i="1"/>
  <c r="G37" i="1"/>
  <c r="F20" i="2" l="1"/>
  <c r="B20" i="2"/>
  <c r="C20" i="2"/>
  <c r="F44" i="1"/>
  <c r="G44" i="1"/>
  <c r="D44" i="1"/>
  <c r="B44" i="1"/>
  <c r="C44" i="1"/>
  <c r="F25" i="2" l="1"/>
  <c r="C25" i="2"/>
  <c r="B25" i="2"/>
  <c r="C20" i="3"/>
  <c r="F7" i="4" l="1"/>
  <c r="F12" i="4"/>
  <c r="F6" i="4"/>
  <c r="F10" i="4"/>
  <c r="B7" i="4"/>
  <c r="B6" i="4"/>
  <c r="B12" i="4"/>
  <c r="B10" i="4"/>
  <c r="C6" i="4"/>
  <c r="C12" i="4"/>
  <c r="C7" i="4"/>
  <c r="C10" i="4"/>
  <c r="C27" i="2"/>
  <c r="F27" i="2"/>
  <c r="B27" i="2"/>
  <c r="E27" i="2"/>
  <c r="C29" i="3"/>
  <c r="D20" i="2"/>
  <c r="C31" i="3" l="1"/>
  <c r="D25" i="2"/>
  <c r="D6" i="4" l="1"/>
  <c r="D10" i="4"/>
  <c r="D12" i="4"/>
  <c r="D7" i="4"/>
  <c r="D27" i="2"/>
</calcChain>
</file>

<file path=xl/sharedStrings.xml><?xml version="1.0" encoding="utf-8"?>
<sst xmlns="http://schemas.openxmlformats.org/spreadsheetml/2006/main" count="116" uniqueCount="86">
  <si>
    <t>CURRENT ASSETS</t>
  </si>
  <si>
    <t>Cash and Cash Equivalents</t>
  </si>
  <si>
    <t>Share Capital</t>
  </si>
  <si>
    <t>Retained Earnings</t>
  </si>
  <si>
    <t>Inventories</t>
  </si>
  <si>
    <t>Property, Plant &amp; Equipment</t>
  </si>
  <si>
    <t>Current Liabilities</t>
  </si>
  <si>
    <t>Other Income</t>
  </si>
  <si>
    <t>Contribution to Worker's Participation &amp; Welfare Funds</t>
  </si>
  <si>
    <t>Current Tax</t>
  </si>
  <si>
    <t>ASSETS</t>
  </si>
  <si>
    <t>Advance, Deposits &amp; Prepayments</t>
  </si>
  <si>
    <t>Other Receivable</t>
  </si>
  <si>
    <t>Deferred Tax Liabilities</t>
  </si>
  <si>
    <t>Operating Expenses</t>
  </si>
  <si>
    <t>Deferred Tax (expenses)/income</t>
  </si>
  <si>
    <t>Income tax paid</t>
  </si>
  <si>
    <t>Payment for costs and expenses</t>
  </si>
  <si>
    <t>Capital Reserve</t>
  </si>
  <si>
    <t>Gratuity</t>
  </si>
  <si>
    <t>Obligation under Finance lease (due after one year)</t>
  </si>
  <si>
    <t>Provision for expenses</t>
  </si>
  <si>
    <t>Trade and other Payables</t>
  </si>
  <si>
    <t>Trade and other Recievables</t>
  </si>
  <si>
    <t>Bank overdraft</t>
  </si>
  <si>
    <t>Short term bank loans</t>
  </si>
  <si>
    <t>Current tax liability</t>
  </si>
  <si>
    <t>Net defined benefit plans</t>
  </si>
  <si>
    <t>Cost of sales</t>
  </si>
  <si>
    <t>Net finance income/(expenses)</t>
  </si>
  <si>
    <t>Non-operating income/(expenses)</t>
  </si>
  <si>
    <t>Collection from distributors, leaf export and others</t>
  </si>
  <si>
    <t>Supplementary duty and VAT paid</t>
  </si>
  <si>
    <t>Interest paid</t>
  </si>
  <si>
    <t>Acquisition of property, plant and equipment</t>
  </si>
  <si>
    <t>Proceeds from sale of property, plant and equipment</t>
  </si>
  <si>
    <t>Dividend paid</t>
  </si>
  <si>
    <t>Short term loan receipt</t>
  </si>
  <si>
    <t>Short term loan payment</t>
  </si>
  <si>
    <t>Ratio</t>
  </si>
  <si>
    <t>Debt to Equity</t>
  </si>
  <si>
    <t>Current Ratio</t>
  </si>
  <si>
    <t>Operating Margin</t>
  </si>
  <si>
    <t>Other Liabilities</t>
  </si>
  <si>
    <t>Repayment of Overdraft</t>
  </si>
  <si>
    <t>AS AT QUARTER END</t>
  </si>
  <si>
    <t>British American Tobacco Bangladesh Company Limited</t>
  </si>
  <si>
    <t>Return on Asset (ROA)</t>
  </si>
  <si>
    <t>Return on Equity (ROE)</t>
  </si>
  <si>
    <t>Net Margin</t>
  </si>
  <si>
    <t>Return on Invested Capital (ROIC)</t>
  </si>
  <si>
    <t>Consolidated Cash FLow Statement</t>
  </si>
  <si>
    <t>Net Cash Flows - Operating Activities</t>
  </si>
  <si>
    <t xml:space="preserve">Cash Generated from Operations 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</si>
  <si>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</si>
  <si>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</si>
  <si>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</si>
  <si>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</si>
  <si>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</si>
  <si>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</si>
  <si>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</si>
  <si>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Consolidated Income Statement</t>
  </si>
  <si>
    <t>Net Revenues</t>
  </si>
  <si>
    <t>Gross Profit</t>
  </si>
  <si>
    <t>Operating Incomes/Expenses</t>
  </si>
  <si>
    <t>Operating Profit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</si>
  <si>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</si>
  <si>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</si>
  <si>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</si>
  <si>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</si>
  <si>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</si>
  <si>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</si>
  <si>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</si>
  <si>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NON CURRENT ASSETS</t>
  </si>
  <si>
    <t>Liabilities and Capital</t>
  </si>
  <si>
    <t>Liabilities</t>
  </si>
  <si>
    <t>Shareholders’ Equity</t>
  </si>
  <si>
    <t>Non Current Liabilities</t>
  </si>
  <si>
    <t>Net assets value per share</t>
  </si>
  <si>
    <t>Shares to calculate NAVPS</t>
  </si>
  <si>
    <t>Consolidated Balance Sheet</t>
  </si>
  <si>
    <t>Quarter 1</t>
  </si>
  <si>
    <t>Quarter 2</t>
  </si>
  <si>
    <t>Quarter 3</t>
  </si>
  <si>
    <t>Quarter 4</t>
  </si>
  <si>
    <t>Quarter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</si>
</sst>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  <numFmt numFmtId="166" formatCode="_(* #,##0.000_);_(* \(#,##0.00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55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Border="1"/>
    <xf numFmtId="15" fontId="2" fillId="0" borderId="0" xfId="0" applyNumberFormat="1" applyFont="1"/>
    <xf numFmtId="0" fontId="3" fillId="0" borderId="0" xfId="0" applyFont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1" fontId="2" fillId="0" borderId="0" xfId="0" applyNumberFormat="1" applyFont="1" applyAlignment="1">
      <alignment horizontal="right"/>
    </xf>
    <xf numFmtId="41" fontId="0" fillId="0" borderId="0" xfId="0" applyNumberFormat="1" applyAlignment="1">
      <alignment horizontal="right"/>
    </xf>
    <xf numFmtId="41" fontId="0" fillId="0" borderId="0" xfId="0" applyNumberFormat="1"/>
    <xf numFmtId="41" fontId="1" fillId="0" borderId="0" xfId="0" applyNumberFormat="1" applyFont="1" applyAlignment="1">
      <alignment horizontal="right"/>
    </xf>
    <xf numFmtId="41" fontId="0" fillId="0" borderId="0" xfId="0" applyNumberFormat="1" applyFont="1" applyAlignment="1">
      <alignment horizontal="right"/>
    </xf>
    <xf numFmtId="41" fontId="0" fillId="0" borderId="0" xfId="0" applyNumberFormat="1" applyFont="1"/>
    <xf numFmtId="41" fontId="4" fillId="0" borderId="3" xfId="0" applyNumberFormat="1" applyFont="1" applyBorder="1" applyAlignment="1">
      <alignment horizontal="right"/>
    </xf>
    <xf numFmtId="41" fontId="1" fillId="0" borderId="0" xfId="0" applyNumberFormat="1" applyFont="1" applyBorder="1"/>
    <xf numFmtId="41" fontId="1" fillId="0" borderId="0" xfId="0" applyNumberFormat="1" applyFont="1"/>
    <xf numFmtId="41" fontId="0" fillId="0" borderId="0" xfId="0" applyNumberFormat="1" applyBorder="1" applyAlignment="1">
      <alignment horizontal="right"/>
    </xf>
    <xf numFmtId="41" fontId="0" fillId="0" borderId="0" xfId="0" applyNumberFormat="1" applyBorder="1"/>
    <xf numFmtId="41" fontId="1" fillId="0" borderId="2" xfId="0" applyNumberFormat="1" applyFont="1" applyBorder="1"/>
    <xf numFmtId="41" fontId="0" fillId="0" borderId="2" xfId="0" applyNumberFormat="1" applyBorder="1"/>
    <xf numFmtId="41" fontId="1" fillId="0" borderId="4" xfId="0" applyNumberFormat="1" applyFont="1" applyBorder="1"/>
    <xf numFmtId="41" fontId="0" fillId="0" borderId="0" xfId="0" applyNumberFormat="1" applyFont="1" applyBorder="1"/>
    <xf numFmtId="43" fontId="0" fillId="0" borderId="0" xfId="0" applyNumberFormat="1"/>
    <xf numFmtId="10" fontId="0" fillId="0" borderId="0" xfId="2" applyNumberFormat="1" applyFont="1"/>
    <xf numFmtId="43" fontId="0" fillId="0" borderId="0" xfId="1" applyFont="1"/>
    <xf numFmtId="166" fontId="0" fillId="0" borderId="0" xfId="1" applyNumberFormat="1" applyFont="1"/>
    <xf numFmtId="41" fontId="1" fillId="0" borderId="5" xfId="0" applyNumberFormat="1" applyFont="1" applyBorder="1"/>
    <xf numFmtId="15" fontId="2" fillId="0" borderId="0" xfId="0" applyNumberFormat="1" applyFont="1" applyAlignment="1">
      <alignment horizontal="center" vertical="center"/>
    </xf>
    <xf numFmtId="41" fontId="1" fillId="2" borderId="0" xfId="0" applyNumberFormat="1" applyFont="1" applyFill="1" applyAlignment="1">
      <alignment horizontal="right"/>
    </xf>
    <xf numFmtId="0" fontId="1" fillId="0" borderId="6" xfId="0" applyFont="1" applyBorder="1"/>
    <xf numFmtId="0" fontId="1" fillId="0" borderId="7" xfId="0" applyFont="1" applyBorder="1"/>
    <xf numFmtId="0" fontId="0" fillId="0" borderId="1" xfId="0" applyBorder="1"/>
    <xf numFmtId="41" fontId="1" fillId="0" borderId="3" xfId="0" applyNumberFormat="1" applyFont="1" applyBorder="1" applyAlignment="1">
      <alignment horizontal="right"/>
    </xf>
    <xf numFmtId="41" fontId="1" fillId="0" borderId="2" xfId="0" applyNumberFormat="1" applyFont="1" applyBorder="1" applyAlignment="1">
      <alignment horizontal="right"/>
    </xf>
    <xf numFmtId="165" fontId="1" fillId="0" borderId="8" xfId="0" applyNumberFormat="1" applyFont="1" applyBorder="1" applyAlignment="1">
      <alignment horizontal="right"/>
    </xf>
    <xf numFmtId="2" fontId="1" fillId="0" borderId="8" xfId="0" applyNumberFormat="1" applyFont="1" applyBorder="1"/>
    <xf numFmtId="164" fontId="2" fillId="0" borderId="0" xfId="0" applyNumberFormat="1" applyFont="1" applyAlignment="1">
      <alignment horizontal="center" vertical="center"/>
    </xf>
    <xf numFmtId="41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5" fontId="7" fillId="0" borderId="0" xfId="0" applyNumberFormat="1" applyFont="1" applyAlignment="1">
      <alignment horizontal="center" vertical="center"/>
    </xf>
    <xf numFmtId="0" fontId="1" fillId="0" borderId="1" xfId="0" applyFont="1" applyBorder="1"/>
    <xf numFmtId="0" fontId="5" fillId="0" borderId="0" xfId="0" applyFont="1"/>
    <xf numFmtId="0" fontId="1" fillId="0" borderId="2" xfId="0" applyFont="1" applyBorder="1"/>
    <xf numFmtId="0" fontId="0" fillId="0" borderId="0" xfId="0" applyFont="1" applyBorder="1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5" fontId="2" fillId="0" borderId="0" xfId="0" applyNumberFormat="1" applyFont="1" applyAlignment="1">
      <alignment horizontal="right"/>
    </xf>
    <xf numFmtId="15" fontId="1" fillId="0" borderId="0" xfId="0" applyNumberFormat="1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7"/>
  <sheetViews>
    <sheetView zoomScaleNormal="100" workbookViewId="0">
      <pane xSplit="1" ySplit="5" topLeftCell="H39" activePane="bottomRight" state="frozen"/>
      <selection pane="topRight" activeCell="B1" sqref="B1"/>
      <selection pane="bottomLeft" activeCell="A6" sqref="A6"/>
      <selection pane="bottomRight" activeCell="I33" sqref="I33"/>
    </sheetView>
  </sheetViews>
  <sheetFormatPr defaultRowHeight="15" x14ac:dyDescent="0.25"/>
  <cols>
    <col min="1" max="1" width="38.7109375" customWidth="1"/>
    <col min="2" max="2" width="15.28515625" bestFit="1" customWidth="1"/>
    <col min="3" max="3" width="18" bestFit="1" customWidth="1"/>
    <col min="4" max="8" width="15.28515625" bestFit="1" customWidth="1"/>
    <col min="9" max="13" width="19" bestFit="1" customWidth="1"/>
  </cols>
  <sheetData>
    <row r="1" spans="1:13" x14ac:dyDescent="0.25">
      <c r="A1" s="2" t="s">
        <v>46</v>
      </c>
    </row>
    <row r="2" spans="1:13" x14ac:dyDescent="0.25">
      <c r="A2" s="2" t="s">
        <v>80</v>
      </c>
    </row>
    <row r="3" spans="1:13" ht="15.75" x14ac:dyDescent="0.25">
      <c r="A3" s="3" t="s">
        <v>45</v>
      </c>
    </row>
    <row r="4" spans="1:13" ht="15.75" x14ac:dyDescent="0.25">
      <c r="A4" s="3"/>
      <c r="B4" s="52" t="s">
        <v>83</v>
      </c>
      <c r="C4" s="52" t="s">
        <v>82</v>
      </c>
      <c r="D4" s="52" t="s">
        <v>81</v>
      </c>
      <c r="E4" s="52" t="s">
        <v>83</v>
      </c>
      <c r="F4" s="52" t="s">
        <v>82</v>
      </c>
      <c r="G4" s="52" t="s">
        <v>81</v>
      </c>
      <c r="H4" s="51" t="s">
        <v>82</v>
      </c>
      <c r="I4" s="51" t="s">
        <v>83</v>
      </c>
    </row>
    <row r="5" spans="1:13" ht="15.75" x14ac:dyDescent="0.25">
      <c r="B5" s="40">
        <v>43008</v>
      </c>
      <c r="C5" s="31">
        <v>42916</v>
      </c>
      <c r="D5" s="31">
        <v>43190</v>
      </c>
      <c r="E5" s="31">
        <v>43373</v>
      </c>
      <c r="F5" s="31">
        <v>43281</v>
      </c>
      <c r="G5" s="31">
        <v>43555</v>
      </c>
      <c r="H5" s="53">
        <v>43646</v>
      </c>
      <c r="I5" s="54">
        <v>43738</v>
      </c>
    </row>
    <row r="6" spans="1:13" x14ac:dyDescent="0.25">
      <c r="A6" s="48" t="s">
        <v>10</v>
      </c>
    </row>
    <row r="7" spans="1:13" x14ac:dyDescent="0.25">
      <c r="A7" s="45" t="s">
        <v>73</v>
      </c>
    </row>
    <row r="8" spans="1:13" x14ac:dyDescent="0.25">
      <c r="A8" s="9" t="s">
        <v>5</v>
      </c>
      <c r="B8" s="16">
        <v>19328149000</v>
      </c>
      <c r="C8" s="16">
        <v>16847517000</v>
      </c>
      <c r="D8" s="16">
        <v>22360803000</v>
      </c>
      <c r="E8" s="16">
        <v>25293957000</v>
      </c>
      <c r="F8" s="16">
        <v>23845629000</v>
      </c>
      <c r="G8" s="16">
        <v>26872615000</v>
      </c>
      <c r="H8" s="16">
        <v>28829918000</v>
      </c>
      <c r="I8" s="16">
        <v>30295604000</v>
      </c>
      <c r="J8" s="16"/>
      <c r="K8" s="16"/>
      <c r="L8" s="16"/>
    </row>
    <row r="9" spans="1:13" x14ac:dyDescent="0.25">
      <c r="A9" s="2"/>
      <c r="B9" s="23">
        <f t="shared" ref="B9:I9" si="0">SUM(B8:B8)</f>
        <v>19328149000</v>
      </c>
      <c r="C9" s="23">
        <f t="shared" si="0"/>
        <v>16847517000</v>
      </c>
      <c r="D9" s="23">
        <f t="shared" si="0"/>
        <v>22360803000</v>
      </c>
      <c r="E9" s="23">
        <f t="shared" si="0"/>
        <v>25293957000</v>
      </c>
      <c r="F9" s="23">
        <f t="shared" si="0"/>
        <v>23845629000</v>
      </c>
      <c r="G9" s="23">
        <f t="shared" si="0"/>
        <v>26872615000</v>
      </c>
      <c r="H9" s="23">
        <f t="shared" si="0"/>
        <v>28829918000</v>
      </c>
      <c r="I9" s="23">
        <f t="shared" si="0"/>
        <v>30295604000</v>
      </c>
      <c r="J9" s="16"/>
      <c r="K9" s="16"/>
      <c r="L9" s="16"/>
    </row>
    <row r="10" spans="1:13" x14ac:dyDescent="0.25">
      <c r="A10" s="2"/>
      <c r="B10" s="21"/>
      <c r="C10" s="21"/>
      <c r="D10" s="21"/>
      <c r="E10" s="21"/>
      <c r="F10" s="21"/>
      <c r="G10" s="21"/>
      <c r="H10" s="16"/>
      <c r="I10" s="16"/>
      <c r="J10" s="16"/>
      <c r="K10" s="16"/>
      <c r="L10" s="16"/>
    </row>
    <row r="11" spans="1:13" x14ac:dyDescent="0.25">
      <c r="A11" s="45" t="s">
        <v>0</v>
      </c>
      <c r="B11" s="19"/>
      <c r="C11" s="19"/>
      <c r="D11" s="19"/>
      <c r="E11" s="19"/>
      <c r="F11" s="19"/>
      <c r="G11" s="19"/>
      <c r="H11" s="16"/>
      <c r="I11" s="16"/>
      <c r="J11" s="16"/>
      <c r="K11" s="16"/>
      <c r="L11" s="16"/>
    </row>
    <row r="12" spans="1:13" x14ac:dyDescent="0.25">
      <c r="A12" s="5" t="s">
        <v>4</v>
      </c>
      <c r="B12" s="16">
        <v>24905791000</v>
      </c>
      <c r="C12" s="16">
        <v>18843663000</v>
      </c>
      <c r="D12" s="16">
        <v>18909597000</v>
      </c>
      <c r="E12" s="16">
        <v>29972264000</v>
      </c>
      <c r="F12" s="16">
        <v>26112481000</v>
      </c>
      <c r="G12" s="16">
        <v>17625267000</v>
      </c>
      <c r="H12" s="16">
        <v>30928499000</v>
      </c>
      <c r="I12" s="16">
        <v>22080013000</v>
      </c>
      <c r="J12" s="16"/>
      <c r="K12" s="16"/>
      <c r="L12" s="16"/>
    </row>
    <row r="13" spans="1:13" x14ac:dyDescent="0.25">
      <c r="A13" s="9" t="s">
        <v>23</v>
      </c>
      <c r="B13" s="16">
        <v>1670715000</v>
      </c>
      <c r="C13" s="16">
        <v>4755841000</v>
      </c>
      <c r="D13" s="16">
        <v>1323963000</v>
      </c>
      <c r="E13" s="16">
        <v>1479598000</v>
      </c>
      <c r="F13" s="16">
        <v>1407996000</v>
      </c>
      <c r="G13" s="16">
        <v>708570000</v>
      </c>
      <c r="H13" s="16">
        <v>1376241000</v>
      </c>
      <c r="I13" s="16">
        <v>932929000</v>
      </c>
      <c r="J13" s="16"/>
      <c r="K13" s="16"/>
      <c r="L13" s="16"/>
      <c r="M13" s="13"/>
    </row>
    <row r="14" spans="1:13" x14ac:dyDescent="0.25">
      <c r="A14" t="s">
        <v>11</v>
      </c>
      <c r="B14" s="16">
        <v>2612357000</v>
      </c>
      <c r="C14" s="13">
        <v>3970887000</v>
      </c>
      <c r="D14" s="16">
        <v>4305908000</v>
      </c>
      <c r="E14" s="16">
        <v>1931611000</v>
      </c>
      <c r="F14" s="16">
        <v>8468144000</v>
      </c>
      <c r="G14" s="16">
        <v>4147235000</v>
      </c>
      <c r="H14" s="16">
        <v>9872392000</v>
      </c>
      <c r="I14" s="16">
        <v>2593022000</v>
      </c>
      <c r="J14" s="16"/>
      <c r="K14" s="16"/>
      <c r="L14" s="16"/>
      <c r="M14" s="13"/>
    </row>
    <row r="15" spans="1:13" x14ac:dyDescent="0.25">
      <c r="A15" t="s">
        <v>12</v>
      </c>
      <c r="B15" s="13">
        <v>0</v>
      </c>
      <c r="C15" s="13">
        <v>0</v>
      </c>
      <c r="D15" s="13">
        <v>0</v>
      </c>
      <c r="E15" s="13">
        <v>1024000000</v>
      </c>
      <c r="F15" s="13">
        <v>0</v>
      </c>
      <c r="G15" s="13"/>
      <c r="H15" s="16"/>
      <c r="I15" s="16"/>
      <c r="J15" s="16"/>
      <c r="K15" s="16"/>
      <c r="L15" s="16"/>
      <c r="M15" s="13"/>
    </row>
    <row r="16" spans="1:13" x14ac:dyDescent="0.25">
      <c r="A16" t="s">
        <v>1</v>
      </c>
      <c r="B16" s="13">
        <v>1267292000</v>
      </c>
      <c r="C16" s="13">
        <v>1015937000</v>
      </c>
      <c r="D16" s="13">
        <v>1034714000</v>
      </c>
      <c r="E16" s="13">
        <v>113504000</v>
      </c>
      <c r="F16" s="13">
        <v>654719000</v>
      </c>
      <c r="G16" s="13">
        <v>2171901000</v>
      </c>
      <c r="H16" s="16">
        <v>1768402000</v>
      </c>
      <c r="I16" s="16">
        <v>3411593000</v>
      </c>
      <c r="J16" s="16"/>
      <c r="K16" s="16"/>
      <c r="L16" s="16"/>
      <c r="M16" s="13"/>
    </row>
    <row r="17" spans="1:13" s="2" customFormat="1" x14ac:dyDescent="0.25">
      <c r="B17" s="22">
        <f t="shared" ref="B17:I17" si="1">SUM(B12:B16)</f>
        <v>30456155000</v>
      </c>
      <c r="C17" s="22">
        <f t="shared" si="1"/>
        <v>28586328000</v>
      </c>
      <c r="D17" s="22">
        <f t="shared" si="1"/>
        <v>25574182000</v>
      </c>
      <c r="E17" s="22">
        <f t="shared" si="1"/>
        <v>34520977000</v>
      </c>
      <c r="F17" s="22">
        <f t="shared" si="1"/>
        <v>36643340000</v>
      </c>
      <c r="G17" s="22">
        <f t="shared" si="1"/>
        <v>24652973000</v>
      </c>
      <c r="H17" s="22">
        <f t="shared" si="1"/>
        <v>43945534000</v>
      </c>
      <c r="I17" s="22">
        <f t="shared" si="1"/>
        <v>29017557000</v>
      </c>
      <c r="J17" s="16"/>
      <c r="K17" s="16"/>
      <c r="L17" s="16"/>
      <c r="M17" s="19"/>
    </row>
    <row r="18" spans="1:13" s="2" customFormat="1" ht="15.75" thickBot="1" x14ac:dyDescent="0.3">
      <c r="B18" s="30">
        <f t="shared" ref="B18:I18" si="2">SUM(B9,B17)</f>
        <v>49784304000</v>
      </c>
      <c r="C18" s="30">
        <f t="shared" si="2"/>
        <v>45433845000</v>
      </c>
      <c r="D18" s="30">
        <f t="shared" si="2"/>
        <v>47934985000</v>
      </c>
      <c r="E18" s="30">
        <f t="shared" si="2"/>
        <v>59814934000</v>
      </c>
      <c r="F18" s="30">
        <f t="shared" si="2"/>
        <v>60488969000</v>
      </c>
      <c r="G18" s="30">
        <f t="shared" si="2"/>
        <v>51525588000</v>
      </c>
      <c r="H18" s="30">
        <f t="shared" si="2"/>
        <v>72775452000</v>
      </c>
      <c r="I18" s="30">
        <f t="shared" si="2"/>
        <v>59313161000</v>
      </c>
      <c r="J18" s="16"/>
      <c r="K18" s="16"/>
      <c r="L18" s="16"/>
      <c r="M18" s="19"/>
    </row>
    <row r="19" spans="1:13" x14ac:dyDescent="0.25">
      <c r="B19" s="13"/>
      <c r="C19" s="13"/>
      <c r="D19" s="13"/>
      <c r="E19" s="13"/>
      <c r="F19" s="13"/>
      <c r="G19" s="13"/>
      <c r="H19" s="16"/>
      <c r="I19" s="16"/>
      <c r="J19" s="16"/>
      <c r="K19" s="16"/>
      <c r="L19" s="16"/>
      <c r="M19" s="13"/>
    </row>
    <row r="20" spans="1:13" ht="15.75" x14ac:dyDescent="0.25">
      <c r="A20" s="49" t="s">
        <v>74</v>
      </c>
      <c r="B20" s="13"/>
      <c r="C20" s="13"/>
      <c r="D20" s="13"/>
      <c r="E20" s="13"/>
      <c r="F20" s="13"/>
      <c r="G20" s="13"/>
      <c r="H20" s="16"/>
      <c r="I20" s="16"/>
      <c r="J20" s="16"/>
      <c r="K20" s="16"/>
      <c r="L20" s="16"/>
      <c r="M20" s="13"/>
    </row>
    <row r="21" spans="1:13" ht="15.75" x14ac:dyDescent="0.25">
      <c r="A21" s="50" t="s">
        <v>75</v>
      </c>
      <c r="B21" s="13"/>
      <c r="C21" s="13"/>
      <c r="D21" s="13"/>
      <c r="E21" s="13"/>
      <c r="F21" s="13"/>
      <c r="G21" s="13"/>
      <c r="H21" s="16"/>
      <c r="I21" s="16"/>
      <c r="J21" s="16"/>
      <c r="K21" s="16"/>
      <c r="L21" s="16"/>
      <c r="M21" s="13"/>
    </row>
    <row r="22" spans="1:13" x14ac:dyDescent="0.25">
      <c r="A22" s="45" t="s">
        <v>77</v>
      </c>
      <c r="B22" s="13"/>
      <c r="C22" s="13"/>
      <c r="D22" s="19"/>
      <c r="E22" s="13"/>
      <c r="F22" s="13"/>
      <c r="G22" s="19"/>
      <c r="H22" s="16"/>
      <c r="I22" s="16"/>
      <c r="J22" s="16"/>
      <c r="K22" s="16"/>
      <c r="L22" s="16"/>
      <c r="M22" s="13"/>
    </row>
    <row r="23" spans="1:13" x14ac:dyDescent="0.25">
      <c r="A23" s="5" t="s">
        <v>19</v>
      </c>
      <c r="B23" s="13"/>
      <c r="C23" s="13"/>
      <c r="D23" s="16"/>
      <c r="E23" s="13"/>
      <c r="F23" s="13"/>
      <c r="G23" s="13"/>
      <c r="H23" s="16"/>
      <c r="I23" s="16"/>
      <c r="J23" s="16"/>
      <c r="K23" s="16"/>
      <c r="L23" s="16"/>
      <c r="M23" s="13"/>
    </row>
    <row r="24" spans="1:13" x14ac:dyDescent="0.25">
      <c r="A24" s="5" t="s">
        <v>13</v>
      </c>
      <c r="B24" s="13">
        <v>2433383000</v>
      </c>
      <c r="C24" s="13">
        <v>2397554000</v>
      </c>
      <c r="D24" s="16">
        <v>2848844000</v>
      </c>
      <c r="E24" s="13">
        <v>3117279000</v>
      </c>
      <c r="F24" s="13">
        <v>2967098000</v>
      </c>
      <c r="G24" s="13">
        <v>3217632000</v>
      </c>
      <c r="H24" s="16">
        <v>3118887000</v>
      </c>
      <c r="I24" s="16">
        <v>3416164000</v>
      </c>
      <c r="J24" s="16"/>
      <c r="K24" s="16"/>
      <c r="L24" s="16"/>
      <c r="M24" s="13"/>
    </row>
    <row r="25" spans="1:13" x14ac:dyDescent="0.25">
      <c r="A25" s="5" t="s">
        <v>20</v>
      </c>
      <c r="B25" s="13">
        <v>0</v>
      </c>
      <c r="C25" s="13">
        <v>0</v>
      </c>
      <c r="D25" s="16">
        <v>0</v>
      </c>
      <c r="E25" s="13">
        <v>0</v>
      </c>
      <c r="F25" s="13">
        <v>0</v>
      </c>
      <c r="G25" s="13"/>
      <c r="H25" s="16"/>
      <c r="I25" s="16"/>
      <c r="J25" s="16"/>
      <c r="K25" s="16"/>
      <c r="L25" s="16"/>
      <c r="M25" s="13"/>
    </row>
    <row r="26" spans="1:13" x14ac:dyDescent="0.25">
      <c r="A26" t="s">
        <v>27</v>
      </c>
      <c r="B26" s="13">
        <v>866131000</v>
      </c>
      <c r="C26" s="13">
        <v>846745000</v>
      </c>
      <c r="D26" s="13">
        <v>891325000</v>
      </c>
      <c r="E26" s="13">
        <v>910573000</v>
      </c>
      <c r="F26" s="13">
        <v>909204000</v>
      </c>
      <c r="G26" s="13">
        <v>921801000</v>
      </c>
      <c r="H26" s="16">
        <v>948373000</v>
      </c>
      <c r="I26" s="16">
        <v>983505000</v>
      </c>
      <c r="J26" s="16"/>
      <c r="K26" s="16"/>
      <c r="L26" s="16"/>
      <c r="M26" s="13"/>
    </row>
    <row r="27" spans="1:13" s="2" customFormat="1" x14ac:dyDescent="0.25">
      <c r="B27" s="22">
        <f>SUM(B23:B26)</f>
        <v>3299514000</v>
      </c>
      <c r="C27" s="22">
        <f>SUM(C23:C26)</f>
        <v>3244299000</v>
      </c>
      <c r="D27" s="22">
        <f>SUM(D23:D26)</f>
        <v>3740169000</v>
      </c>
      <c r="E27" s="22">
        <f>SUM(E23:E26)</f>
        <v>4027852000</v>
      </c>
      <c r="F27" s="22">
        <f t="shared" ref="F27:I27" si="3">SUM(F23:F26)</f>
        <v>3876302000</v>
      </c>
      <c r="G27" s="22">
        <f t="shared" si="3"/>
        <v>4139433000</v>
      </c>
      <c r="H27" s="22">
        <f t="shared" si="3"/>
        <v>4067260000</v>
      </c>
      <c r="I27" s="22">
        <f t="shared" si="3"/>
        <v>4399669000</v>
      </c>
      <c r="J27" s="16"/>
      <c r="K27" s="16"/>
      <c r="L27" s="16"/>
      <c r="M27" s="19"/>
    </row>
    <row r="28" spans="1:13" x14ac:dyDescent="0.25">
      <c r="A28" s="10"/>
      <c r="B28" s="13"/>
      <c r="C28" s="13"/>
      <c r="D28" s="13"/>
      <c r="E28" s="13"/>
      <c r="F28" s="13"/>
      <c r="G28" s="13"/>
      <c r="H28" s="16"/>
      <c r="I28" s="16"/>
      <c r="J28" s="16"/>
      <c r="K28" s="16"/>
      <c r="L28" s="16"/>
      <c r="M28" s="13"/>
    </row>
    <row r="29" spans="1:13" x14ac:dyDescent="0.25">
      <c r="A29" s="45" t="s">
        <v>6</v>
      </c>
      <c r="B29" s="19"/>
      <c r="C29" s="19"/>
      <c r="D29" s="19"/>
      <c r="E29" s="19"/>
      <c r="F29" s="19"/>
      <c r="G29" s="19"/>
      <c r="H29" s="16"/>
      <c r="I29" s="16"/>
      <c r="J29" s="16"/>
      <c r="K29" s="16"/>
      <c r="L29" s="16"/>
      <c r="M29" s="13"/>
    </row>
    <row r="30" spans="1:13" s="5" customFormat="1" x14ac:dyDescent="0.25">
      <c r="A30" s="5" t="s">
        <v>24</v>
      </c>
      <c r="B30" s="16">
        <v>635025000</v>
      </c>
      <c r="C30" s="16">
        <v>0</v>
      </c>
      <c r="D30" s="16">
        <v>0</v>
      </c>
      <c r="E30" s="16">
        <v>0</v>
      </c>
      <c r="F30" s="16">
        <v>2512440000</v>
      </c>
      <c r="G30" s="16"/>
      <c r="H30" s="16">
        <v>1015962000</v>
      </c>
      <c r="I30" s="16">
        <v>673689000</v>
      </c>
      <c r="J30" s="16"/>
      <c r="K30" s="16"/>
      <c r="L30" s="16"/>
      <c r="M30" s="16"/>
    </row>
    <row r="31" spans="1:13" s="5" customFormat="1" x14ac:dyDescent="0.25">
      <c r="A31" s="5" t="s">
        <v>25</v>
      </c>
      <c r="B31" s="16">
        <v>5800000000</v>
      </c>
      <c r="C31" s="16">
        <v>5800000000</v>
      </c>
      <c r="D31" s="16">
        <v>1500000000</v>
      </c>
      <c r="E31" s="16">
        <v>5780000000</v>
      </c>
      <c r="F31" s="16">
        <v>9800000000</v>
      </c>
      <c r="G31" s="16"/>
      <c r="H31" s="16">
        <v>15600000000</v>
      </c>
      <c r="I31" s="16"/>
      <c r="J31" s="16"/>
      <c r="K31" s="16"/>
      <c r="L31" s="16"/>
      <c r="M31" s="16"/>
    </row>
    <row r="32" spans="1:13" x14ac:dyDescent="0.25">
      <c r="A32" t="s">
        <v>21</v>
      </c>
      <c r="B32" s="13">
        <v>358089000</v>
      </c>
      <c r="C32" s="16">
        <v>1139849000</v>
      </c>
      <c r="D32" s="16">
        <v>0</v>
      </c>
      <c r="E32" s="1">
        <v>0</v>
      </c>
      <c r="F32" s="13">
        <v>717020000</v>
      </c>
      <c r="G32" s="16"/>
      <c r="H32" s="16">
        <v>1792614000</v>
      </c>
      <c r="I32" s="16">
        <v>1663074000</v>
      </c>
      <c r="J32" s="16"/>
      <c r="K32" s="16"/>
      <c r="L32" s="16"/>
      <c r="M32" s="13"/>
    </row>
    <row r="33" spans="1:13" x14ac:dyDescent="0.25">
      <c r="A33" t="s">
        <v>22</v>
      </c>
      <c r="B33" s="13">
        <v>13265425000</v>
      </c>
      <c r="C33" s="16">
        <v>11616482000</v>
      </c>
      <c r="D33" s="13">
        <v>9916844000</v>
      </c>
      <c r="E33" s="13">
        <v>16586116000</v>
      </c>
      <c r="F33" s="13">
        <v>11185925000</v>
      </c>
      <c r="G33" s="13">
        <v>9416884000</v>
      </c>
      <c r="H33" s="16">
        <v>12580998000</v>
      </c>
      <c r="I33" s="16">
        <v>14373279000</v>
      </c>
      <c r="J33" s="16"/>
      <c r="K33" s="16"/>
      <c r="L33" s="16"/>
      <c r="M33" s="13"/>
    </row>
    <row r="34" spans="1:13" x14ac:dyDescent="0.25">
      <c r="A34" t="s">
        <v>26</v>
      </c>
      <c r="B34" s="13">
        <v>5077189000</v>
      </c>
      <c r="C34" s="13">
        <v>4268923000</v>
      </c>
      <c r="D34" s="13">
        <v>6916179000</v>
      </c>
      <c r="E34" s="13">
        <v>5767931000</v>
      </c>
      <c r="F34" s="13">
        <v>7060044000</v>
      </c>
      <c r="G34" s="13">
        <v>6381365000</v>
      </c>
      <c r="H34" s="16">
        <v>5192760000</v>
      </c>
      <c r="I34" s="16">
        <v>5203503000</v>
      </c>
      <c r="J34" s="16"/>
      <c r="K34" s="16"/>
      <c r="L34" s="16"/>
      <c r="M34" s="13"/>
    </row>
    <row r="35" spans="1:13" x14ac:dyDescent="0.25">
      <c r="A35" t="s">
        <v>43</v>
      </c>
      <c r="B35" s="13">
        <v>0</v>
      </c>
      <c r="C35" s="13">
        <v>0</v>
      </c>
      <c r="D35" s="16">
        <v>0</v>
      </c>
      <c r="E35" s="13">
        <v>270000000</v>
      </c>
      <c r="F35" s="13">
        <v>0</v>
      </c>
      <c r="G35" s="16"/>
      <c r="H35" s="16"/>
      <c r="I35" s="16"/>
      <c r="J35" s="16"/>
      <c r="K35" s="16"/>
      <c r="L35" s="16"/>
      <c r="M35" s="13"/>
    </row>
    <row r="36" spans="1:13" s="2" customFormat="1" x14ac:dyDescent="0.25">
      <c r="B36" s="22">
        <f t="shared" ref="B36:I36" si="4">SUM(B30:B35)</f>
        <v>25135728000</v>
      </c>
      <c r="C36" s="22">
        <f t="shared" si="4"/>
        <v>22825254000</v>
      </c>
      <c r="D36" s="22">
        <f t="shared" si="4"/>
        <v>18333023000</v>
      </c>
      <c r="E36" s="22">
        <f t="shared" si="4"/>
        <v>28404047000</v>
      </c>
      <c r="F36" s="22">
        <f t="shared" si="4"/>
        <v>31275429000</v>
      </c>
      <c r="G36" s="22">
        <f t="shared" si="4"/>
        <v>15798249000</v>
      </c>
      <c r="H36" s="22">
        <f t="shared" si="4"/>
        <v>36182334000</v>
      </c>
      <c r="I36" s="22">
        <f t="shared" si="4"/>
        <v>21913545000</v>
      </c>
      <c r="J36" s="16"/>
      <c r="K36" s="16"/>
      <c r="L36" s="16"/>
      <c r="M36" s="19"/>
    </row>
    <row r="37" spans="1:13" s="2" customFormat="1" x14ac:dyDescent="0.25">
      <c r="B37" s="19">
        <f t="shared" ref="B37:I37" si="5">SUM(B36,B27)</f>
        <v>28435242000</v>
      </c>
      <c r="C37" s="19">
        <f t="shared" si="5"/>
        <v>26069553000</v>
      </c>
      <c r="D37" s="19">
        <f t="shared" si="5"/>
        <v>22073192000</v>
      </c>
      <c r="E37" s="19">
        <f t="shared" si="5"/>
        <v>32431899000</v>
      </c>
      <c r="F37" s="19">
        <f t="shared" si="5"/>
        <v>35151731000</v>
      </c>
      <c r="G37" s="19">
        <f t="shared" si="5"/>
        <v>19937682000</v>
      </c>
      <c r="H37" s="19">
        <f t="shared" si="5"/>
        <v>40249594000</v>
      </c>
      <c r="I37" s="19">
        <f t="shared" si="5"/>
        <v>26313214000</v>
      </c>
      <c r="J37" s="16"/>
      <c r="K37" s="16"/>
      <c r="L37" s="16"/>
      <c r="M37" s="13"/>
    </row>
    <row r="38" spans="1:13" x14ac:dyDescent="0.25">
      <c r="A38" s="45" t="s">
        <v>76</v>
      </c>
      <c r="B38" s="19"/>
      <c r="C38" s="19"/>
      <c r="D38" s="19"/>
      <c r="E38" s="19"/>
      <c r="F38" s="19"/>
      <c r="G38" s="19"/>
      <c r="H38" s="16"/>
      <c r="I38" s="16"/>
      <c r="J38" s="16"/>
      <c r="K38" s="16"/>
      <c r="L38" s="16"/>
      <c r="M38" s="13"/>
    </row>
    <row r="39" spans="1:13" x14ac:dyDescent="0.25">
      <c r="A39" t="s">
        <v>2</v>
      </c>
      <c r="B39" s="13">
        <v>600000000</v>
      </c>
      <c r="C39" s="13">
        <v>600000000</v>
      </c>
      <c r="D39" s="13">
        <v>600000000</v>
      </c>
      <c r="E39" s="13">
        <v>600000000</v>
      </c>
      <c r="F39" s="13">
        <v>600000000</v>
      </c>
      <c r="G39" s="13">
        <v>600000000</v>
      </c>
      <c r="H39" s="16">
        <v>1800000000</v>
      </c>
      <c r="I39" s="16">
        <v>1800000000</v>
      </c>
      <c r="J39" s="16"/>
      <c r="K39" s="16"/>
      <c r="L39" s="16"/>
      <c r="M39" s="13"/>
    </row>
    <row r="40" spans="1:13" x14ac:dyDescent="0.25">
      <c r="A40" t="s">
        <v>18</v>
      </c>
      <c r="B40" s="13">
        <v>64896000</v>
      </c>
      <c r="C40" s="13">
        <v>64896000</v>
      </c>
      <c r="D40" s="13">
        <v>64896000</v>
      </c>
      <c r="E40" s="13">
        <v>64896000</v>
      </c>
      <c r="F40" s="13">
        <v>64896000</v>
      </c>
      <c r="G40" s="13">
        <v>64896000</v>
      </c>
      <c r="H40" s="16">
        <v>64896000</v>
      </c>
      <c r="I40" s="16">
        <v>64896000</v>
      </c>
      <c r="J40" s="16"/>
      <c r="K40" s="16"/>
      <c r="L40" s="16"/>
      <c r="M40" s="13"/>
    </row>
    <row r="41" spans="1:13" x14ac:dyDescent="0.25">
      <c r="A41" t="s">
        <v>3</v>
      </c>
      <c r="B41" s="13">
        <v>20684166000</v>
      </c>
      <c r="C41" s="13">
        <v>18699396000</v>
      </c>
      <c r="D41" s="13">
        <v>25196897000</v>
      </c>
      <c r="E41" s="13">
        <v>26718139000</v>
      </c>
      <c r="F41" s="13">
        <v>24672342000</v>
      </c>
      <c r="G41" s="13">
        <v>30923010000</v>
      </c>
      <c r="H41" s="16">
        <v>30660962000</v>
      </c>
      <c r="I41" s="16">
        <v>31135051000</v>
      </c>
      <c r="J41" s="16"/>
      <c r="K41" s="16"/>
      <c r="L41" s="16"/>
      <c r="M41" s="13"/>
    </row>
    <row r="42" spans="1:13" s="2" customFormat="1" x14ac:dyDescent="0.25">
      <c r="B42" s="22">
        <f t="shared" ref="B42:G42" si="6">SUM(B39:B41)</f>
        <v>21349062000</v>
      </c>
      <c r="C42" s="22">
        <f t="shared" si="6"/>
        <v>19364292000</v>
      </c>
      <c r="D42" s="22">
        <f t="shared" si="6"/>
        <v>25861793000</v>
      </c>
      <c r="E42" s="22">
        <f t="shared" si="6"/>
        <v>27383035000</v>
      </c>
      <c r="F42" s="22">
        <f t="shared" si="6"/>
        <v>25337238000</v>
      </c>
      <c r="G42" s="22">
        <f t="shared" si="6"/>
        <v>31587906000</v>
      </c>
      <c r="H42" s="22">
        <f>SUM(H39:H41)</f>
        <v>32525858000</v>
      </c>
      <c r="I42" s="22">
        <f>SUM(I39:I41)</f>
        <v>32999947000</v>
      </c>
      <c r="J42" s="16"/>
      <c r="K42" s="16"/>
      <c r="L42" s="16"/>
      <c r="M42" s="19"/>
    </row>
    <row r="43" spans="1:13" x14ac:dyDescent="0.25">
      <c r="A43" s="2"/>
      <c r="B43" s="13"/>
      <c r="C43" s="13"/>
      <c r="D43" s="13"/>
      <c r="E43" s="13"/>
      <c r="F43" s="13"/>
      <c r="G43" s="13"/>
      <c r="H43" s="16"/>
      <c r="I43" s="16"/>
      <c r="J43" s="16"/>
      <c r="K43" s="16"/>
      <c r="L43" s="16"/>
      <c r="M43" s="13"/>
    </row>
    <row r="44" spans="1:13" ht="15.75" thickBot="1" x14ac:dyDescent="0.3">
      <c r="A44" s="2"/>
      <c r="B44" s="24">
        <f t="shared" ref="B44:I44" si="7">SUM(B37,B42)</f>
        <v>49784304000</v>
      </c>
      <c r="C44" s="24">
        <f t="shared" si="7"/>
        <v>45433845000</v>
      </c>
      <c r="D44" s="24">
        <f t="shared" si="7"/>
        <v>47934985000</v>
      </c>
      <c r="E44" s="24">
        <f t="shared" si="7"/>
        <v>59814934000</v>
      </c>
      <c r="F44" s="24">
        <f t="shared" si="7"/>
        <v>60488969000</v>
      </c>
      <c r="G44" s="24">
        <f t="shared" si="7"/>
        <v>51525588000</v>
      </c>
      <c r="H44" s="24">
        <f t="shared" si="7"/>
        <v>72775452000</v>
      </c>
      <c r="I44" s="24">
        <f t="shared" si="7"/>
        <v>59313161000</v>
      </c>
      <c r="J44" s="16"/>
      <c r="K44" s="16"/>
      <c r="L44" s="16"/>
      <c r="M44" s="13"/>
    </row>
    <row r="45" spans="1:13" x14ac:dyDescent="0.25">
      <c r="G45" s="1"/>
      <c r="H45" s="16"/>
      <c r="I45" s="16"/>
      <c r="J45" s="16"/>
      <c r="K45" s="16"/>
      <c r="L45" s="16"/>
      <c r="M45" s="13"/>
    </row>
    <row r="46" spans="1:13" s="2" customFormat="1" x14ac:dyDescent="0.25">
      <c r="A46" s="44" t="s">
        <v>78</v>
      </c>
      <c r="B46" s="39">
        <f t="shared" ref="B46:I46" si="8">B42/(B39/10)</f>
        <v>355.8177</v>
      </c>
      <c r="C46" s="39">
        <f t="shared" si="8"/>
        <v>322.73820000000001</v>
      </c>
      <c r="D46" s="39">
        <f t="shared" si="8"/>
        <v>431.02988333333332</v>
      </c>
      <c r="E46" s="39">
        <f t="shared" si="8"/>
        <v>456.38391666666666</v>
      </c>
      <c r="F46" s="39">
        <f t="shared" si="8"/>
        <v>422.28730000000002</v>
      </c>
      <c r="G46" s="39">
        <f t="shared" si="8"/>
        <v>526.46510000000001</v>
      </c>
      <c r="H46" s="39">
        <f t="shared" si="8"/>
        <v>180.69921111111111</v>
      </c>
      <c r="I46" s="39">
        <f t="shared" si="8"/>
        <v>183.33303888888889</v>
      </c>
      <c r="J46" s="16"/>
      <c r="K46" s="16"/>
      <c r="L46" s="16"/>
      <c r="M46" s="13"/>
    </row>
    <row r="47" spans="1:13" x14ac:dyDescent="0.25">
      <c r="A47" s="44" t="s">
        <v>79</v>
      </c>
      <c r="B47" s="13">
        <f>B39/10</f>
        <v>60000000</v>
      </c>
      <c r="C47" s="13">
        <f t="shared" ref="C47:F47" si="9">C39/10</f>
        <v>60000000</v>
      </c>
      <c r="D47" s="13">
        <f t="shared" si="9"/>
        <v>60000000</v>
      </c>
      <c r="E47" s="13">
        <f t="shared" si="9"/>
        <v>60000000</v>
      </c>
      <c r="F47" s="13">
        <f t="shared" si="9"/>
        <v>60000000</v>
      </c>
      <c r="G47" s="13">
        <f>G39/10</f>
        <v>60000000</v>
      </c>
      <c r="H47" s="13">
        <f>H39/10</f>
        <v>180000000</v>
      </c>
      <c r="I47" s="13">
        <f>I39/10</f>
        <v>180000000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51"/>
  <sheetViews>
    <sheetView workbookViewId="0">
      <pane xSplit="1" ySplit="5" topLeftCell="H18" activePane="bottomRight" state="frozen"/>
      <selection pane="topRight" activeCell="B1" sqref="B1"/>
      <selection pane="bottomLeft" activeCell="A6" sqref="A6"/>
      <selection pane="bottomRight" activeCell="I25" sqref="I25"/>
    </sheetView>
  </sheetViews>
  <sheetFormatPr defaultRowHeight="15" x14ac:dyDescent="0.25"/>
  <cols>
    <col min="1" max="1" width="39" customWidth="1"/>
    <col min="2" max="2" width="16.28515625" bestFit="1" customWidth="1"/>
    <col min="3" max="3" width="15.28515625" bestFit="1" customWidth="1"/>
    <col min="4" max="7" width="16.28515625" bestFit="1" customWidth="1"/>
    <col min="8" max="8" width="16.28515625" style="6" bestFit="1" customWidth="1"/>
    <col min="9" max="9" width="20" bestFit="1" customWidth="1"/>
    <col min="10" max="10" width="19" bestFit="1" customWidth="1"/>
    <col min="11" max="12" width="20" bestFit="1" customWidth="1"/>
  </cols>
  <sheetData>
    <row r="1" spans="1:13" ht="15.75" x14ac:dyDescent="0.25">
      <c r="A1" s="2" t="s">
        <v>46</v>
      </c>
      <c r="B1" s="3"/>
      <c r="C1" s="3"/>
      <c r="D1" s="3"/>
      <c r="E1" s="3"/>
      <c r="F1" s="3"/>
    </row>
    <row r="2" spans="1:13" ht="15.75" x14ac:dyDescent="0.25">
      <c r="A2" s="2" t="s">
        <v>61</v>
      </c>
      <c r="B2" s="3"/>
      <c r="C2" s="3"/>
      <c r="D2" s="3"/>
      <c r="E2" s="3"/>
      <c r="F2" s="3"/>
    </row>
    <row r="3" spans="1:13" ht="15.75" x14ac:dyDescent="0.25">
      <c r="A3" s="3" t="s">
        <v>45</v>
      </c>
      <c r="B3" s="3"/>
      <c r="C3" s="3"/>
      <c r="D3" s="3"/>
      <c r="E3" s="3"/>
      <c r="F3" s="3"/>
    </row>
    <row r="4" spans="1:13" ht="15.75" x14ac:dyDescent="0.25">
      <c r="A4" s="3"/>
      <c r="B4" s="52" t="s">
        <v>83</v>
      </c>
      <c r="C4" s="52" t="s">
        <v>82</v>
      </c>
      <c r="D4" s="52" t="s">
        <v>81</v>
      </c>
      <c r="E4" s="52" t="s">
        <v>83</v>
      </c>
      <c r="F4" s="52" t="s">
        <v>82</v>
      </c>
      <c r="G4" s="52" t="s">
        <v>81</v>
      </c>
      <c r="H4" s="51" t="s">
        <v>82</v>
      </c>
      <c r="I4" s="51" t="s">
        <v>83</v>
      </c>
    </row>
    <row r="5" spans="1:13" ht="15.75" x14ac:dyDescent="0.25">
      <c r="A5" s="3"/>
      <c r="B5" s="40">
        <v>43008</v>
      </c>
      <c r="C5" s="31">
        <v>42916</v>
      </c>
      <c r="D5" s="31">
        <v>43190</v>
      </c>
      <c r="E5" s="31">
        <v>43373</v>
      </c>
      <c r="F5" s="31">
        <v>43281</v>
      </c>
      <c r="G5" s="31">
        <v>43555</v>
      </c>
      <c r="H5" s="53">
        <v>43646</v>
      </c>
      <c r="I5" s="54">
        <v>43738</v>
      </c>
    </row>
    <row r="6" spans="1:13" ht="15.75" x14ac:dyDescent="0.25">
      <c r="A6" s="3"/>
      <c r="B6" s="7"/>
      <c r="C6" s="7"/>
      <c r="D6" s="7"/>
      <c r="E6" s="7"/>
      <c r="F6" s="7"/>
      <c r="G6" s="7"/>
    </row>
    <row r="7" spans="1:13" x14ac:dyDescent="0.25">
      <c r="A7" s="44" t="s">
        <v>62</v>
      </c>
      <c r="B7" s="19">
        <v>37495940000</v>
      </c>
      <c r="C7" s="19">
        <v>26864674000</v>
      </c>
      <c r="D7" s="19">
        <v>14565684000</v>
      </c>
      <c r="E7" s="19">
        <v>41089971000</v>
      </c>
      <c r="F7" s="19">
        <v>29410093000</v>
      </c>
      <c r="G7" s="19">
        <v>12325347000</v>
      </c>
      <c r="H7" s="21">
        <v>25420304000</v>
      </c>
      <c r="I7" s="21">
        <v>40606615000</v>
      </c>
      <c r="J7" s="21"/>
      <c r="K7" s="21"/>
      <c r="L7" s="21"/>
      <c r="M7" s="21"/>
    </row>
    <row r="8" spans="1:13" s="5" customFormat="1" x14ac:dyDescent="0.25">
      <c r="A8" s="47" t="s">
        <v>28</v>
      </c>
      <c r="B8" s="16">
        <v>19062754000</v>
      </c>
      <c r="C8" s="16">
        <v>13957046000</v>
      </c>
      <c r="D8" s="16">
        <v>6902963000</v>
      </c>
      <c r="E8" s="16">
        <v>19670563000</v>
      </c>
      <c r="F8" s="16">
        <v>13915614000</v>
      </c>
      <c r="G8" s="16">
        <v>6643935000</v>
      </c>
      <c r="H8" s="21">
        <v>13870749000</v>
      </c>
      <c r="I8" s="21">
        <v>21005541000</v>
      </c>
      <c r="J8" s="21"/>
      <c r="K8" s="21"/>
      <c r="L8" s="21"/>
      <c r="M8" s="25"/>
    </row>
    <row r="9" spans="1:13" x14ac:dyDescent="0.25">
      <c r="A9" s="44" t="s">
        <v>63</v>
      </c>
      <c r="B9" s="19">
        <f>B7-B8</f>
        <v>18433186000</v>
      </c>
      <c r="C9" s="19">
        <f t="shared" ref="C9" si="0">C7-C8</f>
        <v>12907628000</v>
      </c>
      <c r="D9" s="19">
        <f>D7-D8</f>
        <v>7662721000</v>
      </c>
      <c r="E9" s="19">
        <f t="shared" ref="E9" si="1">E7-E8</f>
        <v>21419408000</v>
      </c>
      <c r="F9" s="19">
        <f>F7-F8</f>
        <v>15494479000</v>
      </c>
      <c r="G9" s="19">
        <f t="shared" ref="G9:I9" si="2">G7-G8</f>
        <v>5681412000</v>
      </c>
      <c r="H9" s="19">
        <f t="shared" si="2"/>
        <v>11549555000</v>
      </c>
      <c r="I9" s="19">
        <f t="shared" si="2"/>
        <v>19601074000</v>
      </c>
      <c r="J9" s="21"/>
      <c r="K9" s="21"/>
      <c r="L9" s="21"/>
      <c r="M9" s="21"/>
    </row>
    <row r="10" spans="1:13" x14ac:dyDescent="0.25">
      <c r="A10" s="44" t="s">
        <v>64</v>
      </c>
      <c r="B10" s="19"/>
      <c r="C10" s="19"/>
      <c r="D10" s="19"/>
      <c r="E10" s="19"/>
      <c r="F10" s="19"/>
      <c r="G10" s="19"/>
      <c r="H10" s="21"/>
      <c r="I10" s="21"/>
      <c r="J10" s="21"/>
      <c r="K10" s="21"/>
      <c r="L10" s="21"/>
      <c r="M10" s="21"/>
    </row>
    <row r="11" spans="1:13" s="5" customFormat="1" x14ac:dyDescent="0.25">
      <c r="A11" s="5" t="s">
        <v>7</v>
      </c>
      <c r="B11" s="25"/>
      <c r="C11" s="25"/>
      <c r="D11" s="25"/>
      <c r="E11" s="25"/>
      <c r="F11" s="25"/>
      <c r="G11" s="25"/>
      <c r="H11" s="21"/>
      <c r="I11" s="21"/>
      <c r="J11" s="21"/>
      <c r="K11" s="21"/>
      <c r="L11" s="21"/>
      <c r="M11" s="25"/>
    </row>
    <row r="12" spans="1:13" s="5" customFormat="1" x14ac:dyDescent="0.25">
      <c r="A12" s="5" t="s">
        <v>14</v>
      </c>
      <c r="B12" s="16">
        <v>4287156000</v>
      </c>
      <c r="C12" s="16">
        <v>2998245000</v>
      </c>
      <c r="D12" s="16">
        <v>1499189000</v>
      </c>
      <c r="E12" s="16">
        <v>4741817000</v>
      </c>
      <c r="F12" s="16">
        <v>2947397000</v>
      </c>
      <c r="G12" s="16">
        <v>1244051000</v>
      </c>
      <c r="H12" s="21">
        <v>3512950000</v>
      </c>
      <c r="I12" s="21">
        <v>5310705000</v>
      </c>
      <c r="J12" s="21"/>
      <c r="K12" s="21"/>
      <c r="L12" s="21"/>
      <c r="M12" s="25"/>
    </row>
    <row r="13" spans="1:13" x14ac:dyDescent="0.25">
      <c r="A13" s="44" t="s">
        <v>65</v>
      </c>
      <c r="B13" s="22">
        <f>B9-B12+B11</f>
        <v>14146030000</v>
      </c>
      <c r="C13" s="22">
        <f t="shared" ref="C13:I13" si="3">C9-C12+C11</f>
        <v>9909383000</v>
      </c>
      <c r="D13" s="22">
        <f t="shared" si="3"/>
        <v>6163532000</v>
      </c>
      <c r="E13" s="22">
        <f t="shared" si="3"/>
        <v>16677591000</v>
      </c>
      <c r="F13" s="22">
        <f t="shared" si="3"/>
        <v>12547082000</v>
      </c>
      <c r="G13" s="22">
        <f t="shared" si="3"/>
        <v>4437361000</v>
      </c>
      <c r="H13" s="22">
        <f t="shared" si="3"/>
        <v>8036605000</v>
      </c>
      <c r="I13" s="22">
        <f t="shared" si="3"/>
        <v>14290369000</v>
      </c>
      <c r="J13" s="21"/>
      <c r="K13" s="21"/>
      <c r="L13" s="21"/>
      <c r="M13" s="21"/>
    </row>
    <row r="14" spans="1:13" x14ac:dyDescent="0.25">
      <c r="A14" s="46" t="s">
        <v>66</v>
      </c>
      <c r="B14" s="18"/>
      <c r="C14" s="18"/>
      <c r="D14" s="18"/>
      <c r="E14" s="18"/>
      <c r="F14" s="18"/>
      <c r="G14" s="18"/>
      <c r="H14" s="21"/>
      <c r="I14" s="21"/>
      <c r="J14" s="21"/>
      <c r="K14" s="21"/>
      <c r="L14" s="21"/>
      <c r="M14" s="21"/>
    </row>
    <row r="15" spans="1:13" x14ac:dyDescent="0.25">
      <c r="A15" s="5" t="s">
        <v>29</v>
      </c>
      <c r="B15" s="13">
        <v>142836000</v>
      </c>
      <c r="C15" s="16">
        <v>16121000</v>
      </c>
      <c r="D15" s="13">
        <v>30904000</v>
      </c>
      <c r="E15" s="13">
        <v>363339000</v>
      </c>
      <c r="F15" s="13">
        <v>172949000</v>
      </c>
      <c r="G15" s="13">
        <v>41444000</v>
      </c>
      <c r="H15" s="21">
        <v>209627000</v>
      </c>
      <c r="I15" s="21">
        <v>437161000</v>
      </c>
      <c r="J15" s="21"/>
      <c r="K15" s="21"/>
      <c r="L15" s="21"/>
      <c r="M15" s="21"/>
    </row>
    <row r="16" spans="1:13" x14ac:dyDescent="0.25">
      <c r="A16" t="s">
        <v>30</v>
      </c>
      <c r="B16" s="16">
        <v>13322000</v>
      </c>
      <c r="C16" s="16">
        <v>28091000</v>
      </c>
      <c r="D16" s="16">
        <v>5376000</v>
      </c>
      <c r="E16" s="16">
        <v>87904000</v>
      </c>
      <c r="F16" s="16">
        <v>36467000</v>
      </c>
      <c r="G16" s="13">
        <v>4729000</v>
      </c>
      <c r="H16" s="21">
        <v>13467000</v>
      </c>
      <c r="I16" s="21">
        <v>48057000</v>
      </c>
      <c r="J16" s="21"/>
      <c r="K16" s="21"/>
      <c r="L16" s="21"/>
      <c r="M16" s="21"/>
    </row>
    <row r="17" spans="1:13" s="2" customFormat="1" x14ac:dyDescent="0.25">
      <c r="A17" s="44" t="s">
        <v>67</v>
      </c>
      <c r="B17" s="19">
        <f>B13-B15+B16</f>
        <v>14016516000</v>
      </c>
      <c r="C17" s="19">
        <f>C13-C15-C16</f>
        <v>9865171000</v>
      </c>
      <c r="D17" s="19">
        <f>D13-D15+D16</f>
        <v>6138004000</v>
      </c>
      <c r="E17" s="19">
        <f>E13-E15-E16</f>
        <v>16226348000</v>
      </c>
      <c r="F17" s="19">
        <f>F13-F15+F16</f>
        <v>12410600000</v>
      </c>
      <c r="G17" s="19">
        <f>G13-G15+G16</f>
        <v>4400646000</v>
      </c>
      <c r="H17" s="19">
        <f>H13-H15+H16</f>
        <v>7840445000</v>
      </c>
      <c r="I17" s="19">
        <f>I13-I15+I16</f>
        <v>13901265000</v>
      </c>
      <c r="J17" s="21"/>
      <c r="K17" s="21"/>
      <c r="L17" s="21"/>
      <c r="M17" s="18"/>
    </row>
    <row r="18" spans="1:13" x14ac:dyDescent="0.25">
      <c r="A18" s="5" t="s">
        <v>8</v>
      </c>
      <c r="B18" s="13">
        <v>700826000</v>
      </c>
      <c r="C18" s="16">
        <v>491850000</v>
      </c>
      <c r="D18" s="13">
        <v>306900000</v>
      </c>
      <c r="E18" s="13">
        <v>811319000</v>
      </c>
      <c r="F18" s="13">
        <v>620530000</v>
      </c>
      <c r="G18" s="13">
        <v>220032000</v>
      </c>
      <c r="H18" s="21">
        <v>392020000</v>
      </c>
      <c r="I18" s="21">
        <v>695063000</v>
      </c>
      <c r="J18" s="21"/>
      <c r="K18" s="21"/>
      <c r="L18" s="21"/>
      <c r="M18" s="21"/>
    </row>
    <row r="19" spans="1:13" x14ac:dyDescent="0.25">
      <c r="A19" s="5"/>
      <c r="B19" s="13"/>
      <c r="C19" s="16"/>
      <c r="D19" s="13"/>
      <c r="E19" s="13"/>
      <c r="F19" s="13"/>
      <c r="G19" s="13"/>
      <c r="H19" s="21"/>
      <c r="I19" s="21"/>
      <c r="J19" s="21"/>
      <c r="K19" s="21"/>
      <c r="L19" s="21"/>
      <c r="M19" s="21"/>
    </row>
    <row r="20" spans="1:13" x14ac:dyDescent="0.25">
      <c r="A20" s="44" t="s">
        <v>68</v>
      </c>
      <c r="B20" s="22">
        <f>(B17-B18)</f>
        <v>13315690000</v>
      </c>
      <c r="C20" s="22">
        <f t="shared" ref="C20:F20" si="4">(C17-C18)</f>
        <v>9373321000</v>
      </c>
      <c r="D20" s="22">
        <f>(D17-D18)</f>
        <v>5831104000</v>
      </c>
      <c r="E20" s="22">
        <f t="shared" ref="E20" si="5">(E17-E18)</f>
        <v>15415029000</v>
      </c>
      <c r="F20" s="22">
        <f t="shared" si="4"/>
        <v>11790070000</v>
      </c>
      <c r="G20" s="22">
        <f t="shared" ref="G20:I20" si="6">(G17-G18)</f>
        <v>4180614000</v>
      </c>
      <c r="H20" s="22">
        <f t="shared" si="6"/>
        <v>7448425000</v>
      </c>
      <c r="I20" s="22">
        <f t="shared" si="6"/>
        <v>13206202000</v>
      </c>
      <c r="J20" s="21"/>
      <c r="K20" s="21"/>
      <c r="L20" s="21"/>
      <c r="M20" s="21"/>
    </row>
    <row r="21" spans="1:13" x14ac:dyDescent="0.25">
      <c r="B21" s="18"/>
      <c r="C21" s="18"/>
      <c r="D21" s="19"/>
      <c r="E21" s="18"/>
      <c r="F21" s="18"/>
      <c r="G21" s="18"/>
      <c r="H21" s="21"/>
      <c r="I21" s="21"/>
      <c r="J21" s="21"/>
      <c r="K21" s="21"/>
      <c r="L21" s="21"/>
      <c r="M21" s="21"/>
    </row>
    <row r="22" spans="1:13" x14ac:dyDescent="0.25">
      <c r="A22" s="45" t="s">
        <v>69</v>
      </c>
      <c r="B22" s="18">
        <f>SUM(B23:B24)</f>
        <v>-7249210000</v>
      </c>
      <c r="C22" s="18">
        <f t="shared" ref="C22:F22" si="7">SUM(C23:C24)</f>
        <v>-5291611000</v>
      </c>
      <c r="D22" s="18">
        <f>SUM(D23:D24)</f>
        <v>-3081749000</v>
      </c>
      <c r="E22" s="18">
        <f t="shared" ref="E22" si="8">SUM(E23:E24)</f>
        <v>-7544436000</v>
      </c>
      <c r="F22" s="18">
        <f t="shared" si="7"/>
        <v>-5965270000</v>
      </c>
      <c r="G22" s="18">
        <f t="shared" ref="G22:I22" si="9">SUM(G23:G24)</f>
        <v>-2121562000</v>
      </c>
      <c r="H22" s="18">
        <f t="shared" si="9"/>
        <v>-3638689000</v>
      </c>
      <c r="I22" s="18">
        <f t="shared" si="9"/>
        <v>-6735108000</v>
      </c>
      <c r="J22" s="21"/>
      <c r="K22" s="21"/>
      <c r="L22" s="21"/>
      <c r="M22" s="21"/>
    </row>
    <row r="23" spans="1:13" x14ac:dyDescent="0.25">
      <c r="A23" t="s">
        <v>9</v>
      </c>
      <c r="B23" s="16">
        <v>-6843201000</v>
      </c>
      <c r="C23" s="16">
        <v>-4921430000</v>
      </c>
      <c r="D23" s="13">
        <v>-3068475000</v>
      </c>
      <c r="E23" s="16">
        <v>-7262727000</v>
      </c>
      <c r="F23" s="13">
        <v>-5833743000</v>
      </c>
      <c r="G23" s="13">
        <v>-2016908000</v>
      </c>
      <c r="H23" s="21">
        <v>-3632781000</v>
      </c>
      <c r="I23" s="21">
        <v>-6431923000</v>
      </c>
      <c r="J23" s="21"/>
      <c r="K23" s="21"/>
      <c r="L23" s="21"/>
      <c r="M23" s="21"/>
    </row>
    <row r="24" spans="1:13" x14ac:dyDescent="0.25">
      <c r="A24" t="s">
        <v>15</v>
      </c>
      <c r="B24" s="21">
        <v>-406009000</v>
      </c>
      <c r="C24" s="21">
        <v>-370181000</v>
      </c>
      <c r="D24" s="21">
        <v>-13274000</v>
      </c>
      <c r="E24" s="21">
        <v>-281709000</v>
      </c>
      <c r="F24" s="21">
        <v>-131527000</v>
      </c>
      <c r="G24" s="21">
        <v>-104654000</v>
      </c>
      <c r="H24" s="21">
        <v>-5908000</v>
      </c>
      <c r="I24" s="21">
        <v>-303185000</v>
      </c>
      <c r="J24" s="21"/>
      <c r="K24" s="21"/>
      <c r="L24" s="21"/>
      <c r="M24" s="21"/>
    </row>
    <row r="25" spans="1:13" x14ac:dyDescent="0.25">
      <c r="A25" s="44" t="s">
        <v>70</v>
      </c>
      <c r="B25" s="22">
        <f>B20+B22</f>
        <v>6066480000</v>
      </c>
      <c r="C25" s="22">
        <f t="shared" ref="C25:F25" si="10">C20+C22</f>
        <v>4081710000</v>
      </c>
      <c r="D25" s="22">
        <f>D20+D22</f>
        <v>2749355000</v>
      </c>
      <c r="E25" s="22">
        <f t="shared" ref="E25" si="11">E20+E22</f>
        <v>7870593000</v>
      </c>
      <c r="F25" s="22">
        <f t="shared" si="10"/>
        <v>5824800000</v>
      </c>
      <c r="G25" s="22">
        <f t="shared" ref="G25:I25" si="12">G20+G22</f>
        <v>2059052000</v>
      </c>
      <c r="H25" s="22">
        <f t="shared" si="12"/>
        <v>3809736000</v>
      </c>
      <c r="I25" s="22">
        <f t="shared" si="12"/>
        <v>6471094000</v>
      </c>
      <c r="J25" s="21"/>
      <c r="K25" s="21"/>
      <c r="L25" s="21"/>
      <c r="M25" s="21"/>
    </row>
    <row r="26" spans="1:13" x14ac:dyDescent="0.25">
      <c r="A26" s="2"/>
      <c r="B26" s="18"/>
      <c r="C26" s="18"/>
      <c r="D26" s="18"/>
      <c r="E26" s="18"/>
      <c r="F26" s="18"/>
      <c r="G26" s="18"/>
      <c r="H26" s="21"/>
      <c r="I26" s="21"/>
      <c r="J26" s="21"/>
      <c r="K26" s="21"/>
      <c r="L26" s="21"/>
      <c r="M26" s="21"/>
    </row>
    <row r="27" spans="1:13" s="2" customFormat="1" x14ac:dyDescent="0.25">
      <c r="A27" s="44" t="s">
        <v>71</v>
      </c>
      <c r="B27" s="39">
        <f>B25/('1'!B39/10)</f>
        <v>101.108</v>
      </c>
      <c r="C27" s="39">
        <f>C25/('1'!C39/10)</f>
        <v>68.028499999999994</v>
      </c>
      <c r="D27" s="39">
        <f>D25/('1'!D39/10)</f>
        <v>45.822583333333334</v>
      </c>
      <c r="E27" s="39">
        <f>E25/('1'!E39/10)</f>
        <v>131.17654999999999</v>
      </c>
      <c r="F27" s="39">
        <f>F25/('1'!F39/10)</f>
        <v>97.08</v>
      </c>
      <c r="G27" s="39">
        <f>G25/('1'!G39/10)</f>
        <v>34.31753333333333</v>
      </c>
      <c r="H27" s="39">
        <f>H25/('1'!H39/10)</f>
        <v>21.165199999999999</v>
      </c>
      <c r="I27" s="39">
        <f>I25/('1'!I39/10)</f>
        <v>35.950522222222219</v>
      </c>
      <c r="J27" s="18"/>
      <c r="K27" s="18"/>
      <c r="L27" s="18"/>
      <c r="M27" s="18"/>
    </row>
    <row r="28" spans="1:13" x14ac:dyDescent="0.25">
      <c r="A28" s="46" t="s">
        <v>72</v>
      </c>
      <c r="B28" s="13">
        <f>'1'!B39/10</f>
        <v>60000000</v>
      </c>
      <c r="C28" s="13">
        <f>'1'!C39/10</f>
        <v>60000000</v>
      </c>
      <c r="D28" s="13">
        <f>'1'!D39/10</f>
        <v>60000000</v>
      </c>
      <c r="E28" s="13">
        <f>'1'!E39/10</f>
        <v>60000000</v>
      </c>
      <c r="F28" s="13">
        <f>'1'!F39/10</f>
        <v>60000000</v>
      </c>
      <c r="G28" s="13">
        <f>'1'!G39/10</f>
        <v>60000000</v>
      </c>
      <c r="H28" s="13">
        <f>'1'!H39/10</f>
        <v>180000000</v>
      </c>
      <c r="I28" s="13">
        <f>'1'!I39/10</f>
        <v>180000000</v>
      </c>
      <c r="J28" s="21"/>
      <c r="K28" s="21"/>
      <c r="L28" s="21"/>
      <c r="M28" s="21"/>
    </row>
    <row r="29" spans="1:13" x14ac:dyDescent="0.25">
      <c r="B29" s="26"/>
      <c r="H29" s="21"/>
      <c r="I29" s="21"/>
      <c r="J29" s="21"/>
      <c r="K29" s="21"/>
      <c r="L29" s="21"/>
      <c r="M29" s="21"/>
    </row>
    <row r="30" spans="1:13" x14ac:dyDescent="0.25">
      <c r="H30" s="21"/>
      <c r="I30" s="21"/>
      <c r="J30" s="21"/>
      <c r="K30" s="21"/>
      <c r="L30" s="21"/>
      <c r="M30" s="21"/>
    </row>
    <row r="31" spans="1:13" x14ac:dyDescent="0.25">
      <c r="H31" s="21"/>
      <c r="I31" s="21"/>
      <c r="J31" s="21"/>
      <c r="K31" s="21"/>
      <c r="L31" s="21"/>
      <c r="M31" s="21"/>
    </row>
    <row r="32" spans="1:13" x14ac:dyDescent="0.25">
      <c r="H32" s="21"/>
      <c r="I32" s="21"/>
      <c r="J32" s="21"/>
      <c r="K32" s="21"/>
      <c r="L32" s="21"/>
      <c r="M32" s="21"/>
    </row>
    <row r="33" spans="8:13" x14ac:dyDescent="0.25">
      <c r="H33" s="21"/>
      <c r="I33" s="21"/>
      <c r="J33" s="21"/>
      <c r="K33" s="21"/>
      <c r="L33" s="21"/>
      <c r="M33" s="21"/>
    </row>
    <row r="34" spans="8:13" x14ac:dyDescent="0.25">
      <c r="H34" s="21"/>
      <c r="I34" s="21"/>
      <c r="J34" s="21"/>
      <c r="K34" s="21"/>
      <c r="L34" s="21"/>
      <c r="M34" s="21"/>
    </row>
    <row r="35" spans="8:13" x14ac:dyDescent="0.25">
      <c r="H35" s="21"/>
      <c r="I35" s="21"/>
      <c r="J35" s="21"/>
      <c r="K35" s="21"/>
      <c r="L35" s="21"/>
      <c r="M35" s="21"/>
    </row>
    <row r="36" spans="8:13" x14ac:dyDescent="0.25">
      <c r="H36" s="21"/>
      <c r="I36" s="21"/>
      <c r="J36" s="21"/>
      <c r="K36" s="21"/>
      <c r="L36" s="21"/>
      <c r="M36" s="21"/>
    </row>
    <row r="37" spans="8:13" x14ac:dyDescent="0.25">
      <c r="H37" s="21"/>
      <c r="I37" s="21"/>
      <c r="J37" s="21"/>
      <c r="K37" s="21"/>
      <c r="L37" s="21"/>
      <c r="M37" s="21"/>
    </row>
    <row r="38" spans="8:13" x14ac:dyDescent="0.25">
      <c r="H38" s="21"/>
      <c r="I38" s="21"/>
      <c r="J38" s="21"/>
      <c r="K38" s="21"/>
      <c r="L38" s="21"/>
      <c r="M38" s="21"/>
    </row>
    <row r="39" spans="8:13" x14ac:dyDescent="0.25">
      <c r="H39" s="21"/>
      <c r="I39" s="21"/>
      <c r="J39" s="21"/>
      <c r="K39" s="21"/>
      <c r="L39" s="21"/>
      <c r="M39" s="21"/>
    </row>
    <row r="40" spans="8:13" x14ac:dyDescent="0.25">
      <c r="H40" s="21"/>
      <c r="I40" s="21"/>
      <c r="J40" s="21"/>
      <c r="K40" s="21"/>
      <c r="L40" s="21"/>
      <c r="M40" s="21"/>
    </row>
    <row r="41" spans="8:13" x14ac:dyDescent="0.25">
      <c r="H41" s="21"/>
      <c r="I41" s="21"/>
      <c r="J41" s="21"/>
      <c r="K41" s="21"/>
      <c r="L41" s="21"/>
      <c r="M41" s="21"/>
    </row>
    <row r="42" spans="8:13" x14ac:dyDescent="0.25">
      <c r="H42" s="21"/>
      <c r="I42" s="21"/>
      <c r="J42" s="21"/>
      <c r="K42" s="21"/>
      <c r="L42" s="21"/>
      <c r="M42" s="21"/>
    </row>
    <row r="43" spans="8:13" x14ac:dyDescent="0.25">
      <c r="H43" s="21"/>
      <c r="I43" s="21"/>
      <c r="J43" s="21"/>
      <c r="K43" s="21"/>
      <c r="L43" s="21"/>
      <c r="M43" s="21"/>
    </row>
    <row r="44" spans="8:13" x14ac:dyDescent="0.25">
      <c r="H44" s="21"/>
      <c r="I44" s="21"/>
      <c r="J44" s="21"/>
      <c r="K44" s="21"/>
      <c r="L44" s="21"/>
      <c r="M44" s="21"/>
    </row>
    <row r="45" spans="8:13" x14ac:dyDescent="0.25">
      <c r="H45" s="21"/>
      <c r="I45" s="21"/>
      <c r="J45" s="21"/>
      <c r="K45" s="21"/>
      <c r="L45" s="21"/>
      <c r="M45" s="21"/>
    </row>
    <row r="46" spans="8:13" x14ac:dyDescent="0.25">
      <c r="H46" s="21"/>
      <c r="I46" s="21"/>
      <c r="J46" s="21"/>
      <c r="K46" s="21"/>
      <c r="L46" s="21"/>
      <c r="M46" s="21"/>
    </row>
    <row r="47" spans="8:13" x14ac:dyDescent="0.25">
      <c r="H47" s="21"/>
      <c r="I47" s="21"/>
      <c r="J47" s="21"/>
      <c r="K47" s="21"/>
      <c r="L47" s="21"/>
      <c r="M47" s="21"/>
    </row>
    <row r="48" spans="8:13" x14ac:dyDescent="0.25">
      <c r="H48" s="21"/>
      <c r="I48" s="21"/>
      <c r="J48" s="21"/>
      <c r="K48" s="21"/>
      <c r="L48" s="21"/>
      <c r="M48" s="21"/>
    </row>
    <row r="49" spans="1:13" x14ac:dyDescent="0.25">
      <c r="H49" s="21"/>
      <c r="I49" s="21"/>
      <c r="J49" s="21"/>
      <c r="K49" s="21"/>
      <c r="L49" s="21"/>
      <c r="M49" s="21"/>
    </row>
    <row r="51" spans="1:13" x14ac:dyDescent="0.25">
      <c r="A51" s="6"/>
      <c r="C51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39"/>
  <sheetViews>
    <sheetView tabSelected="1" workbookViewId="0">
      <pane xSplit="1" ySplit="5" topLeftCell="I24" activePane="bottomRight" state="frozen"/>
      <selection pane="topRight" activeCell="B1" sqref="B1"/>
      <selection pane="bottomLeft" activeCell="A6" sqref="A6"/>
      <selection pane="bottomRight" activeCell="R35" sqref="R35"/>
    </sheetView>
  </sheetViews>
  <sheetFormatPr defaultRowHeight="15" x14ac:dyDescent="0.25"/>
  <cols>
    <col min="1" max="1" width="43.28515625" customWidth="1"/>
    <col min="2" max="2" width="17" style="12" bestFit="1" customWidth="1"/>
    <col min="3" max="3" width="16" style="12" bestFit="1" customWidth="1"/>
    <col min="4" max="4" width="17" style="12" bestFit="1" customWidth="1"/>
    <col min="5" max="5" width="16.28515625" style="12" bestFit="1" customWidth="1"/>
    <col min="6" max="7" width="17" style="12" bestFit="1" customWidth="1"/>
    <col min="8" max="9" width="17" style="13" bestFit="1" customWidth="1"/>
  </cols>
  <sheetData>
    <row r="1" spans="1:14" ht="15.75" x14ac:dyDescent="0.25">
      <c r="A1" s="2" t="s">
        <v>46</v>
      </c>
      <c r="B1" s="11"/>
      <c r="C1" s="11"/>
      <c r="D1" s="11"/>
      <c r="E1" s="11"/>
      <c r="F1" s="11"/>
    </row>
    <row r="2" spans="1:14" ht="15.75" x14ac:dyDescent="0.25">
      <c r="A2" s="2" t="s">
        <v>51</v>
      </c>
      <c r="B2" s="11"/>
      <c r="C2" s="11"/>
      <c r="D2" s="11"/>
      <c r="E2" s="11"/>
      <c r="F2" s="11"/>
    </row>
    <row r="3" spans="1:14" ht="15.75" x14ac:dyDescent="0.25">
      <c r="A3" s="2" t="s">
        <v>45</v>
      </c>
      <c r="B3" s="11"/>
      <c r="C3" s="11"/>
      <c r="D3" s="11"/>
      <c r="E3" s="11"/>
      <c r="F3" s="11"/>
    </row>
    <row r="4" spans="1:14" ht="15.75" x14ac:dyDescent="0.25">
      <c r="A4" s="3"/>
      <c r="B4" s="52" t="s">
        <v>83</v>
      </c>
      <c r="C4" s="52" t="s">
        <v>82</v>
      </c>
      <c r="D4" s="52" t="s">
        <v>81</v>
      </c>
      <c r="E4" s="52" t="s">
        <v>83</v>
      </c>
      <c r="F4" s="52" t="s">
        <v>82</v>
      </c>
      <c r="G4" s="52" t="s">
        <v>81</v>
      </c>
      <c r="H4" s="51" t="s">
        <v>82</v>
      </c>
      <c r="I4" s="14" t="s">
        <v>83</v>
      </c>
    </row>
    <row r="5" spans="1:14" ht="15.75" x14ac:dyDescent="0.25">
      <c r="A5" s="3"/>
      <c r="B5" s="40">
        <v>43008</v>
      </c>
      <c r="C5" s="31">
        <v>42916</v>
      </c>
      <c r="D5" s="31">
        <v>43190</v>
      </c>
      <c r="E5" s="31">
        <v>43373</v>
      </c>
      <c r="F5" s="31">
        <v>43281</v>
      </c>
      <c r="G5" s="31">
        <v>43555</v>
      </c>
      <c r="H5" s="53">
        <v>43646</v>
      </c>
      <c r="I5" s="54">
        <v>43738</v>
      </c>
    </row>
    <row r="6" spans="1:14" ht="15.75" x14ac:dyDescent="0.25">
      <c r="A6" s="44" t="s">
        <v>52</v>
      </c>
      <c r="B6" s="11"/>
      <c r="C6" s="11"/>
      <c r="D6" s="11"/>
      <c r="E6" s="11"/>
      <c r="F6" s="11"/>
      <c r="G6" s="11"/>
    </row>
    <row r="7" spans="1:14" x14ac:dyDescent="0.25">
      <c r="A7" s="45" t="s">
        <v>53</v>
      </c>
    </row>
    <row r="8" spans="1:14" x14ac:dyDescent="0.25">
      <c r="A8" t="s">
        <v>31</v>
      </c>
      <c r="B8" s="12">
        <v>146401494000</v>
      </c>
      <c r="C8" s="12">
        <v>101697415000</v>
      </c>
      <c r="D8" s="12">
        <v>60833461000</v>
      </c>
      <c r="E8" s="12">
        <v>170880814000</v>
      </c>
      <c r="F8" s="12">
        <v>120669029000</v>
      </c>
      <c r="G8" s="12">
        <v>68424906000</v>
      </c>
      <c r="H8" s="13">
        <v>137057516000</v>
      </c>
      <c r="I8" s="13">
        <v>197621650000</v>
      </c>
      <c r="J8" s="13"/>
      <c r="K8" s="13"/>
      <c r="L8" s="13"/>
      <c r="M8" s="13"/>
      <c r="N8" s="13"/>
    </row>
    <row r="9" spans="1:14" ht="15.75" x14ac:dyDescent="0.25">
      <c r="A9" s="8" t="s">
        <v>17</v>
      </c>
      <c r="B9" s="12">
        <v>-24887960000</v>
      </c>
      <c r="C9" s="12">
        <v>-18984583000</v>
      </c>
      <c r="D9" s="12">
        <v>-7558369000</v>
      </c>
      <c r="E9" s="12">
        <v>-28935892000</v>
      </c>
      <c r="F9" s="12">
        <v>-22843384000</v>
      </c>
      <c r="G9" s="12">
        <v>-6820758000</v>
      </c>
      <c r="H9" s="13">
        <v>-20126840000</v>
      </c>
      <c r="I9" s="13">
        <v>-27076222000</v>
      </c>
      <c r="J9" s="13"/>
      <c r="K9" s="13"/>
      <c r="L9" s="13"/>
      <c r="M9" s="13"/>
      <c r="N9" s="13"/>
    </row>
    <row r="10" spans="1:14" ht="15.75" x14ac:dyDescent="0.25">
      <c r="A10" s="8" t="s">
        <v>32</v>
      </c>
      <c r="B10" s="12">
        <v>-113683177000</v>
      </c>
      <c r="C10" s="12">
        <v>-78234330000</v>
      </c>
      <c r="D10" s="12">
        <v>-48141268000</v>
      </c>
      <c r="E10" s="12">
        <v>-130284220000</v>
      </c>
      <c r="F10" s="12">
        <v>-97241828000</v>
      </c>
      <c r="G10" s="12">
        <v>-53761113000</v>
      </c>
      <c r="H10" s="13">
        <v>-121997887000</v>
      </c>
      <c r="I10" s="13">
        <v>-151741323000</v>
      </c>
      <c r="J10" s="13"/>
      <c r="K10" s="13"/>
      <c r="L10" s="13"/>
      <c r="M10" s="13"/>
      <c r="N10" s="13"/>
    </row>
    <row r="11" spans="1:14" s="2" customFormat="1" x14ac:dyDescent="0.25">
      <c r="B11" s="14">
        <f>SUM(B8:B10)</f>
        <v>7830357000</v>
      </c>
      <c r="C11" s="14">
        <f>SUM(C8:C10)</f>
        <v>4478502000</v>
      </c>
      <c r="D11" s="14">
        <f>SUM(D8:D10)</f>
        <v>5133824000</v>
      </c>
      <c r="E11" s="14">
        <f t="shared" ref="E11" si="0">SUM(E8:E10)</f>
        <v>11660702000</v>
      </c>
      <c r="F11" s="14">
        <f t="shared" ref="F11" si="1">SUM(F8:F10)</f>
        <v>583817000</v>
      </c>
      <c r="G11" s="14">
        <f>SUM(G8:G10)</f>
        <v>7843035000</v>
      </c>
      <c r="H11" s="14">
        <f>SUM(H8:H10)</f>
        <v>-5067211000</v>
      </c>
      <c r="I11" s="14">
        <f>SUM(I8:I10)</f>
        <v>18804105000</v>
      </c>
      <c r="J11" s="13"/>
      <c r="K11" s="13"/>
      <c r="L11" s="13"/>
      <c r="M11" s="19"/>
      <c r="N11" s="19"/>
    </row>
    <row r="12" spans="1:14" ht="15.75" x14ac:dyDescent="0.25">
      <c r="A12" s="8" t="s">
        <v>16</v>
      </c>
      <c r="B12" s="12">
        <v>-4265281000</v>
      </c>
      <c r="C12" s="12">
        <v>-3151776000</v>
      </c>
      <c r="D12" s="12">
        <v>-1516993000</v>
      </c>
      <c r="E12" s="12">
        <v>-6859493000</v>
      </c>
      <c r="F12" s="12">
        <v>-4138396000</v>
      </c>
      <c r="G12" s="12">
        <v>-1554540000</v>
      </c>
      <c r="H12" s="13">
        <v>-4359018000</v>
      </c>
      <c r="I12" s="13">
        <v>-7147417000</v>
      </c>
      <c r="J12" s="13"/>
      <c r="K12" s="13"/>
      <c r="L12" s="13"/>
      <c r="M12" s="13"/>
      <c r="N12" s="13"/>
    </row>
    <row r="13" spans="1:14" ht="15.75" x14ac:dyDescent="0.25">
      <c r="A13" s="8" t="s">
        <v>33</v>
      </c>
      <c r="B13" s="12">
        <v>-86533000</v>
      </c>
      <c r="C13" s="12">
        <v>-20653000</v>
      </c>
      <c r="D13" s="12">
        <v>-30904000</v>
      </c>
      <c r="E13" s="12">
        <v>-352522000</v>
      </c>
      <c r="F13" s="12">
        <v>-172948000</v>
      </c>
      <c r="G13" s="12">
        <v>-41444000</v>
      </c>
      <c r="H13" s="13">
        <v>-220064000</v>
      </c>
      <c r="I13" s="13">
        <v>-328506000</v>
      </c>
      <c r="J13" s="13"/>
      <c r="K13" s="13"/>
      <c r="L13" s="13"/>
      <c r="M13" s="13"/>
      <c r="N13" s="13"/>
    </row>
    <row r="14" spans="1:14" ht="15.75" x14ac:dyDescent="0.25">
      <c r="A14" s="3"/>
      <c r="B14" s="36">
        <f>SUM(B11:B13)</f>
        <v>3478543000</v>
      </c>
      <c r="C14" s="36">
        <f>SUM(C11:C13)</f>
        <v>1306073000</v>
      </c>
      <c r="D14" s="36">
        <f>SUM(D11:D13)</f>
        <v>3585927000</v>
      </c>
      <c r="E14" s="36">
        <f t="shared" ref="E14" si="2">SUM(E11:E13)</f>
        <v>4448687000</v>
      </c>
      <c r="F14" s="36">
        <f t="shared" ref="F14" si="3">SUM(F11:F13)</f>
        <v>-3727527000</v>
      </c>
      <c r="G14" s="36">
        <f>SUM(G11:G13)</f>
        <v>6247051000</v>
      </c>
      <c r="H14" s="36">
        <f>SUM(H11:H13)</f>
        <v>-9646293000</v>
      </c>
      <c r="I14" s="36">
        <f t="shared" ref="I14:J14" si="4">SUM(I11:I13)</f>
        <v>11328182000</v>
      </c>
      <c r="J14" s="36">
        <f t="shared" si="4"/>
        <v>0</v>
      </c>
      <c r="K14" s="13"/>
      <c r="L14" s="13"/>
      <c r="M14" s="13"/>
      <c r="N14" s="13"/>
    </row>
    <row r="15" spans="1:14" ht="15.75" x14ac:dyDescent="0.25">
      <c r="A15" s="3"/>
      <c r="B15" s="14"/>
      <c r="C15" s="14"/>
      <c r="D15" s="14"/>
      <c r="E15" s="14"/>
      <c r="F15" s="14"/>
      <c r="G15" s="14"/>
      <c r="J15" s="13"/>
      <c r="K15" s="13"/>
      <c r="L15" s="13"/>
      <c r="M15" s="13"/>
      <c r="N15" s="13"/>
    </row>
    <row r="16" spans="1:14" x14ac:dyDescent="0.25">
      <c r="A16" s="44" t="s">
        <v>54</v>
      </c>
      <c r="J16" s="13"/>
      <c r="K16" s="13"/>
      <c r="L16" s="13"/>
      <c r="M16" s="13"/>
      <c r="N16" s="13"/>
    </row>
    <row r="17" spans="1:14" x14ac:dyDescent="0.25">
      <c r="A17" s="4" t="s">
        <v>34</v>
      </c>
      <c r="B17" s="12">
        <v>-4764294000</v>
      </c>
      <c r="C17" s="12">
        <v>-2273220000</v>
      </c>
      <c r="D17" s="12">
        <v>-1971316000</v>
      </c>
      <c r="E17" s="12">
        <v>-3444504000</v>
      </c>
      <c r="F17" s="12">
        <v>-2282794000</v>
      </c>
      <c r="G17" s="12">
        <v>-528791000</v>
      </c>
      <c r="H17" s="13">
        <v>-846316000</v>
      </c>
      <c r="I17" s="13">
        <v>-2077135000</v>
      </c>
      <c r="J17" s="13"/>
      <c r="K17" s="13"/>
      <c r="L17" s="13"/>
      <c r="M17" s="13"/>
      <c r="N17" s="13"/>
    </row>
    <row r="18" spans="1:14" ht="30" x14ac:dyDescent="0.25">
      <c r="A18" s="4" t="s">
        <v>35</v>
      </c>
      <c r="B18" s="12">
        <v>26772000</v>
      </c>
      <c r="C18" s="12">
        <v>3836000</v>
      </c>
      <c r="D18" s="12">
        <v>0</v>
      </c>
      <c r="E18" s="12">
        <v>29179000</v>
      </c>
      <c r="F18" s="12">
        <v>27078000</v>
      </c>
      <c r="I18" s="13">
        <v>29548000</v>
      </c>
      <c r="J18" s="13"/>
      <c r="K18" s="13"/>
      <c r="L18" s="13"/>
      <c r="M18" s="13"/>
      <c r="N18" s="13"/>
    </row>
    <row r="19" spans="1:14" x14ac:dyDescent="0.25">
      <c r="A19" s="4"/>
      <c r="J19" s="13"/>
      <c r="K19" s="13"/>
      <c r="L19" s="13"/>
      <c r="M19" s="13"/>
      <c r="N19" s="13"/>
    </row>
    <row r="20" spans="1:14" x14ac:dyDescent="0.25">
      <c r="A20" s="2"/>
      <c r="B20" s="36">
        <f>SUM(B17:B19)</f>
        <v>-4737522000</v>
      </c>
      <c r="C20" s="36">
        <f>SUM(C17:C19)</f>
        <v>-2269384000</v>
      </c>
      <c r="D20" s="36">
        <f>SUM(D17:D19)</f>
        <v>-1971316000</v>
      </c>
      <c r="E20" s="36">
        <f t="shared" ref="E20" si="5">SUM(E17:E19)</f>
        <v>-3415325000</v>
      </c>
      <c r="F20" s="36">
        <f t="shared" ref="F20:I20" si="6">SUM(F17:F19)</f>
        <v>-2255716000</v>
      </c>
      <c r="G20" s="36">
        <f t="shared" si="6"/>
        <v>-528791000</v>
      </c>
      <c r="H20" s="36">
        <f t="shared" si="6"/>
        <v>-846316000</v>
      </c>
      <c r="I20" s="36">
        <f t="shared" si="6"/>
        <v>-2047587000</v>
      </c>
      <c r="J20" s="13"/>
      <c r="K20" s="13"/>
      <c r="L20" s="13"/>
      <c r="M20" s="13"/>
      <c r="N20" s="13"/>
    </row>
    <row r="21" spans="1:14" x14ac:dyDescent="0.25">
      <c r="J21" s="13"/>
      <c r="K21" s="13"/>
      <c r="L21" s="13"/>
      <c r="M21" s="13"/>
      <c r="N21" s="13"/>
    </row>
    <row r="22" spans="1:14" x14ac:dyDescent="0.25">
      <c r="A22" s="44" t="s">
        <v>55</v>
      </c>
      <c r="J22" s="13"/>
      <c r="K22" s="13"/>
      <c r="L22" s="13"/>
      <c r="M22" s="13"/>
      <c r="N22" s="13"/>
    </row>
    <row r="23" spans="1:14" x14ac:dyDescent="0.25">
      <c r="A23" s="5" t="s">
        <v>37</v>
      </c>
      <c r="B23" s="12">
        <v>6435025000</v>
      </c>
      <c r="C23" s="12">
        <v>5800000000</v>
      </c>
      <c r="D23" s="12">
        <v>2500000000</v>
      </c>
      <c r="E23" s="12">
        <v>5780000000</v>
      </c>
      <c r="F23" s="12">
        <v>9800000000</v>
      </c>
      <c r="G23" s="12">
        <v>-4380000000</v>
      </c>
      <c r="H23" s="13">
        <v>15600000000</v>
      </c>
      <c r="J23" s="13"/>
      <c r="K23" s="13"/>
      <c r="L23" s="13"/>
      <c r="M23" s="13"/>
      <c r="N23" s="13"/>
    </row>
    <row r="24" spans="1:14" x14ac:dyDescent="0.25">
      <c r="A24" s="5" t="s">
        <v>38</v>
      </c>
      <c r="B24" s="12">
        <v>-1789572000</v>
      </c>
      <c r="C24" s="12">
        <v>-1789572000</v>
      </c>
      <c r="D24" s="12">
        <v>-1000000000</v>
      </c>
      <c r="E24" s="12">
        <v>0</v>
      </c>
      <c r="F24" s="12">
        <v>0</v>
      </c>
      <c r="J24" s="13"/>
      <c r="K24" s="13"/>
      <c r="L24" s="13"/>
      <c r="M24" s="13"/>
      <c r="N24" s="13"/>
    </row>
    <row r="25" spans="1:14" x14ac:dyDescent="0.25">
      <c r="A25" t="s">
        <v>44</v>
      </c>
      <c r="C25" s="12">
        <v>0</v>
      </c>
      <c r="D25" s="12">
        <v>0</v>
      </c>
      <c r="E25" s="12">
        <v>0</v>
      </c>
      <c r="F25" s="12">
        <v>-3057910000</v>
      </c>
      <c r="H25" s="13">
        <v>-4380000000</v>
      </c>
      <c r="I25" s="13">
        <v>-4380000000</v>
      </c>
      <c r="J25" s="13"/>
      <c r="K25" s="13"/>
      <c r="L25" s="13"/>
      <c r="M25" s="13"/>
      <c r="N25" s="13"/>
    </row>
    <row r="26" spans="1:14" s="5" customFormat="1" x14ac:dyDescent="0.25">
      <c r="A26" s="5" t="s">
        <v>36</v>
      </c>
      <c r="B26" s="15">
        <v>-3683782000</v>
      </c>
      <c r="C26" s="15">
        <v>-3595780000</v>
      </c>
      <c r="D26" s="15">
        <v>-155000</v>
      </c>
      <c r="E26" s="15">
        <v>-3596118000</v>
      </c>
      <c r="F26" s="15">
        <v>-3594740000</v>
      </c>
      <c r="G26" s="12">
        <v>-82000</v>
      </c>
      <c r="H26" s="13">
        <v>-808677000</v>
      </c>
      <c r="I26" s="13">
        <v>-2996417000</v>
      </c>
      <c r="J26" s="13"/>
      <c r="K26" s="13"/>
      <c r="L26" s="13"/>
      <c r="M26" s="13"/>
      <c r="N26" s="13"/>
    </row>
    <row r="27" spans="1:14" x14ac:dyDescent="0.25">
      <c r="A27" s="2"/>
      <c r="B27" s="17">
        <f>SUM(B23:B26)</f>
        <v>961671000</v>
      </c>
      <c r="C27" s="17">
        <f t="shared" ref="C27:I27" si="7">SUM(C23:C26)</f>
        <v>414648000</v>
      </c>
      <c r="D27" s="17">
        <f>SUM(D23:D26)</f>
        <v>1499845000</v>
      </c>
      <c r="E27" s="17">
        <f t="shared" si="7"/>
        <v>2183882000</v>
      </c>
      <c r="F27" s="17">
        <f t="shared" si="7"/>
        <v>3147350000</v>
      </c>
      <c r="G27" s="17">
        <f t="shared" si="7"/>
        <v>-4380082000</v>
      </c>
      <c r="H27" s="17">
        <f t="shared" si="7"/>
        <v>10411323000</v>
      </c>
      <c r="I27" s="17">
        <f t="shared" si="7"/>
        <v>-7376417000</v>
      </c>
      <c r="J27" s="13"/>
      <c r="K27" s="13"/>
      <c r="L27" s="13"/>
      <c r="M27" s="13"/>
      <c r="N27" s="13"/>
    </row>
    <row r="28" spans="1:14" x14ac:dyDescent="0.25">
      <c r="J28" s="13"/>
      <c r="K28" s="13"/>
      <c r="L28" s="13"/>
      <c r="M28" s="13"/>
      <c r="N28" s="13"/>
    </row>
    <row r="29" spans="1:14" x14ac:dyDescent="0.25">
      <c r="A29" s="2" t="s">
        <v>56</v>
      </c>
      <c r="B29" s="14">
        <f>SUM(B14,B20,B27)</f>
        <v>-297308000</v>
      </c>
      <c r="C29" s="14">
        <f>SUM(C14,C20,C27)</f>
        <v>-548663000</v>
      </c>
      <c r="D29" s="14">
        <f>SUM(D14,D20,D27)</f>
        <v>3114456000</v>
      </c>
      <c r="E29" s="14">
        <f t="shared" ref="E29" si="8">SUM(E14,E20,E27)</f>
        <v>3217244000</v>
      </c>
      <c r="F29" s="32">
        <f>SUM(F14,F20,F27)</f>
        <v>-2835893000</v>
      </c>
      <c r="G29" s="14">
        <f t="shared" ref="G29:I29" si="9">SUM(G14,G20,G27)</f>
        <v>1338178000</v>
      </c>
      <c r="H29" s="14">
        <f t="shared" si="9"/>
        <v>-81286000</v>
      </c>
      <c r="I29" s="14">
        <f t="shared" si="9"/>
        <v>1904178000</v>
      </c>
      <c r="J29" s="13"/>
      <c r="K29" s="13"/>
      <c r="L29" s="13"/>
      <c r="M29" s="13"/>
      <c r="N29" s="13"/>
    </row>
    <row r="30" spans="1:14" x14ac:dyDescent="0.25">
      <c r="A30" s="46" t="s">
        <v>57</v>
      </c>
      <c r="B30" s="12">
        <v>1564600000</v>
      </c>
      <c r="C30" s="12">
        <v>1564600000</v>
      </c>
      <c r="D30" s="12">
        <v>-2079741000</v>
      </c>
      <c r="E30" s="12">
        <v>-2079740000</v>
      </c>
      <c r="F30" s="12">
        <v>-2079741000</v>
      </c>
      <c r="G30" s="12">
        <v>833724000</v>
      </c>
      <c r="H30" s="13">
        <v>833726000</v>
      </c>
      <c r="I30" s="13">
        <v>833725000</v>
      </c>
      <c r="J30" s="13"/>
      <c r="K30" s="13"/>
      <c r="L30" s="13"/>
      <c r="M30" s="13"/>
      <c r="N30" s="13"/>
    </row>
    <row r="31" spans="1:14" x14ac:dyDescent="0.25">
      <c r="A31" s="44" t="s">
        <v>58</v>
      </c>
      <c r="B31" s="37">
        <f>SUM(B29:B30)</f>
        <v>1267292000</v>
      </c>
      <c r="C31" s="37">
        <f>SUM(C29:C30)</f>
        <v>1015937000</v>
      </c>
      <c r="D31" s="37">
        <f>SUM(D29:D30)</f>
        <v>1034715000</v>
      </c>
      <c r="E31" s="37">
        <f t="shared" ref="E31" si="10">SUM(E29:E30)</f>
        <v>1137504000</v>
      </c>
      <c r="F31" s="37">
        <f t="shared" ref="F31:I31" si="11">SUM(F29:F30)</f>
        <v>-4915634000</v>
      </c>
      <c r="G31" s="37">
        <f t="shared" si="11"/>
        <v>2171902000</v>
      </c>
      <c r="H31" s="37">
        <f t="shared" si="11"/>
        <v>752440000</v>
      </c>
      <c r="I31" s="37">
        <f t="shared" si="11"/>
        <v>2737903000</v>
      </c>
      <c r="J31" s="13"/>
      <c r="K31" s="13"/>
      <c r="L31" s="13"/>
      <c r="M31" s="13"/>
      <c r="N31" s="13"/>
    </row>
    <row r="32" spans="1:14" x14ac:dyDescent="0.25">
      <c r="B32" s="14"/>
      <c r="C32" s="14"/>
      <c r="D32" s="14"/>
      <c r="E32" s="14"/>
      <c r="F32" s="14"/>
      <c r="G32" s="14"/>
      <c r="J32" s="13"/>
      <c r="K32" s="13"/>
      <c r="L32" s="13"/>
      <c r="M32" s="13"/>
      <c r="N32" s="13"/>
    </row>
    <row r="33" spans="1:14" x14ac:dyDescent="0.25">
      <c r="A33" s="44" t="s">
        <v>59</v>
      </c>
      <c r="B33" s="38">
        <f>B14/('1'!B39/10)</f>
        <v>57.975716666666663</v>
      </c>
      <c r="C33" s="38">
        <f>C14/('1'!C39/10)</f>
        <v>21.767883333333334</v>
      </c>
      <c r="D33" s="38">
        <f>D14/('1'!D39/10)</f>
        <v>59.765450000000001</v>
      </c>
      <c r="E33" s="38">
        <f>E14/('1'!E39/10)</f>
        <v>74.144783333333336</v>
      </c>
      <c r="F33" s="38">
        <f>F14/('1'!F39/10)</f>
        <v>-62.125450000000001</v>
      </c>
      <c r="G33" s="38">
        <f>G14/('1'!G39/10)</f>
        <v>104.11751666666666</v>
      </c>
      <c r="H33" s="38">
        <f>H14/('1'!H39/10)</f>
        <v>-53.590516666666666</v>
      </c>
      <c r="I33" s="38">
        <f>I14/('1'!I39/10)</f>
        <v>62.934344444444442</v>
      </c>
      <c r="J33" s="13"/>
      <c r="K33" s="13"/>
      <c r="L33" s="13"/>
      <c r="M33" s="13"/>
      <c r="N33" s="13"/>
    </row>
    <row r="34" spans="1:14" x14ac:dyDescent="0.25">
      <c r="A34" s="44" t="s">
        <v>60</v>
      </c>
      <c r="B34" s="20">
        <f>'1'!B39/10</f>
        <v>60000000</v>
      </c>
      <c r="C34" s="20">
        <f>'1'!C39/10</f>
        <v>60000000</v>
      </c>
      <c r="D34" s="20">
        <f>'1'!D39/10</f>
        <v>60000000</v>
      </c>
      <c r="E34" s="20">
        <f>'1'!E39/10</f>
        <v>60000000</v>
      </c>
      <c r="F34" s="20">
        <f>'1'!F39/10</f>
        <v>60000000</v>
      </c>
      <c r="G34" s="20">
        <f>'1'!G39/10</f>
        <v>60000000</v>
      </c>
      <c r="H34" s="20">
        <f>'1'!H39/10</f>
        <v>180000000</v>
      </c>
      <c r="I34" s="20">
        <f>'1'!I39/10</f>
        <v>180000000</v>
      </c>
      <c r="J34" s="13"/>
      <c r="K34" s="13"/>
      <c r="L34" s="13"/>
      <c r="M34" s="13"/>
      <c r="N34" s="13"/>
    </row>
    <row r="35" spans="1:14" ht="15.75" x14ac:dyDescent="0.25">
      <c r="A35" s="3"/>
      <c r="H35" s="21"/>
      <c r="J35" s="13"/>
      <c r="K35" s="13"/>
      <c r="L35" s="13"/>
      <c r="M35" s="13"/>
      <c r="N35" s="13"/>
    </row>
    <row r="36" spans="1:14" x14ac:dyDescent="0.25">
      <c r="B36" s="20"/>
      <c r="C36" s="20"/>
      <c r="D36" s="20"/>
      <c r="E36" s="20"/>
      <c r="F36" s="20">
        <v>222018</v>
      </c>
      <c r="G36" s="20"/>
      <c r="H36" s="21"/>
      <c r="J36" s="13"/>
      <c r="K36" s="13"/>
      <c r="L36" s="13"/>
      <c r="M36" s="13"/>
      <c r="N36" s="13"/>
    </row>
    <row r="37" spans="1:14" x14ac:dyDescent="0.25">
      <c r="B37" s="20"/>
      <c r="C37" s="20"/>
      <c r="D37" s="20"/>
      <c r="E37" s="20"/>
      <c r="F37" s="20">
        <v>-2079741</v>
      </c>
      <c r="G37" s="20"/>
      <c r="H37" s="21"/>
      <c r="J37" s="13"/>
      <c r="K37" s="13"/>
      <c r="L37" s="13"/>
      <c r="M37" s="13"/>
      <c r="N37" s="13"/>
    </row>
    <row r="38" spans="1:14" x14ac:dyDescent="0.25">
      <c r="B38" s="20"/>
      <c r="C38" s="20"/>
      <c r="D38" s="20"/>
      <c r="E38" s="20"/>
      <c r="F38" s="20">
        <v>-1857723</v>
      </c>
      <c r="G38" s="20"/>
      <c r="H38" s="21"/>
      <c r="J38" s="13"/>
      <c r="K38" s="13"/>
      <c r="L38" s="13"/>
      <c r="M38" s="13"/>
      <c r="N38" s="13"/>
    </row>
    <row r="39" spans="1:14" x14ac:dyDescent="0.25">
      <c r="B39" s="20"/>
      <c r="C39" s="20"/>
      <c r="D39" s="20"/>
      <c r="E39" s="20"/>
      <c r="F39" s="20"/>
      <c r="G39" s="20"/>
      <c r="H39" s="21"/>
      <c r="J39" s="13"/>
      <c r="K39" s="13"/>
      <c r="L39" s="13"/>
      <c r="M39" s="13"/>
      <c r="N39" s="1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4" sqref="B4"/>
    </sheetView>
  </sheetViews>
  <sheetFormatPr defaultRowHeight="15" x14ac:dyDescent="0.25"/>
  <cols>
    <col min="1" max="1" width="51" style="2" bestFit="1" customWidth="1"/>
    <col min="2" max="6" width="11.140625" customWidth="1"/>
    <col min="7" max="7" width="11" bestFit="1" customWidth="1"/>
  </cols>
  <sheetData>
    <row r="1" spans="1:8" x14ac:dyDescent="0.25">
      <c r="A1" s="2" t="s">
        <v>46</v>
      </c>
    </row>
    <row r="2" spans="1:8" x14ac:dyDescent="0.25">
      <c r="A2" s="2" t="s">
        <v>39</v>
      </c>
    </row>
    <row r="3" spans="1:8" x14ac:dyDescent="0.25">
      <c r="A3" s="2" t="s">
        <v>45</v>
      </c>
    </row>
    <row r="4" spans="1:8" x14ac:dyDescent="0.25">
      <c r="A4" s="33"/>
      <c r="B4" s="41"/>
      <c r="C4" s="51" t="s">
        <v>81</v>
      </c>
      <c r="D4" s="51" t="s">
        <v>82</v>
      </c>
      <c r="E4" s="51" t="s">
        <v>83</v>
      </c>
      <c r="F4" s="51" t="s">
        <v>84</v>
      </c>
      <c r="G4" s="51" t="s">
        <v>85</v>
      </c>
    </row>
    <row r="5" spans="1:8" s="35" customFormat="1" x14ac:dyDescent="0.25">
      <c r="A5" s="34"/>
      <c r="B5" s="42">
        <v>43008</v>
      </c>
      <c r="C5" s="42">
        <v>43100</v>
      </c>
      <c r="D5" s="42">
        <v>43190</v>
      </c>
      <c r="E5" s="42">
        <v>43373</v>
      </c>
      <c r="F5" s="42">
        <v>43465</v>
      </c>
      <c r="G5" s="43">
        <v>43555</v>
      </c>
    </row>
    <row r="6" spans="1:8" x14ac:dyDescent="0.25">
      <c r="A6" t="s">
        <v>47</v>
      </c>
      <c r="B6" s="27">
        <f>'2'!B25/'1'!B18</f>
        <v>0.12185527390319648</v>
      </c>
      <c r="C6" s="27">
        <f>'2'!C25/'1'!C18</f>
        <v>8.9838533366480428E-2</v>
      </c>
      <c r="D6" s="27">
        <f>'2'!D25/'1'!D18</f>
        <v>5.7355916560733251E-2</v>
      </c>
      <c r="E6" s="27">
        <f>'2'!E25/'1'!E18</f>
        <v>0.13158240716273298</v>
      </c>
      <c r="F6" s="27">
        <f>'2'!F25/'1'!F18</f>
        <v>9.6295243517871831E-2</v>
      </c>
      <c r="G6" s="27">
        <f>'2'!G25/'1'!G18</f>
        <v>3.9961737069356684E-2</v>
      </c>
      <c r="H6" s="27">
        <f>'2'!H25/'1'!H18</f>
        <v>5.2349190493519708E-2</v>
      </c>
    </row>
    <row r="7" spans="1:8" x14ac:dyDescent="0.25">
      <c r="A7" t="s">
        <v>48</v>
      </c>
      <c r="B7" s="27">
        <f>'2'!B25/'1'!B42</f>
        <v>0.28415674655870127</v>
      </c>
      <c r="C7" s="27">
        <f>'2'!C25/'1'!C42</f>
        <v>0.21078539819581321</v>
      </c>
      <c r="D7" s="27">
        <f>'2'!D25/'1'!D42</f>
        <v>0.10630952772686719</v>
      </c>
      <c r="E7" s="27">
        <f>'2'!E25/'1'!E42</f>
        <v>0.28742588248526868</v>
      </c>
      <c r="F7" s="27">
        <f>'2'!F25/'1'!F42</f>
        <v>0.22989088234479227</v>
      </c>
      <c r="G7" s="27">
        <f>'2'!G25/'1'!G42</f>
        <v>6.5184821051449252E-2</v>
      </c>
      <c r="H7" s="27">
        <f>'2'!H25/'1'!H42</f>
        <v>0.11712945435597732</v>
      </c>
    </row>
    <row r="8" spans="1:8" x14ac:dyDescent="0.25">
      <c r="A8" t="s">
        <v>40</v>
      </c>
      <c r="B8" s="29">
        <f>'1'!B25/'1'!B42</f>
        <v>0</v>
      </c>
      <c r="C8" s="29">
        <f>'1'!C25/'1'!C42</f>
        <v>0</v>
      </c>
      <c r="D8" s="29">
        <f>'1'!D25/'1'!D42</f>
        <v>0</v>
      </c>
      <c r="E8" s="29">
        <f>'1'!E25/'1'!E42</f>
        <v>0</v>
      </c>
      <c r="F8" s="29">
        <f>'1'!F25/'1'!F42</f>
        <v>0</v>
      </c>
      <c r="G8" s="29">
        <f>'1'!G25/'1'!G42</f>
        <v>0</v>
      </c>
      <c r="H8" s="29">
        <f>'1'!H25/'1'!H42</f>
        <v>0</v>
      </c>
    </row>
    <row r="9" spans="1:8" x14ac:dyDescent="0.25">
      <c r="A9" t="s">
        <v>41</v>
      </c>
      <c r="B9" s="28">
        <f>'1'!B17/'1'!B36</f>
        <v>1.2116679095190719</v>
      </c>
      <c r="C9" s="28">
        <f>'1'!C17/'1'!C36</f>
        <v>1.2523991189758501</v>
      </c>
      <c r="D9" s="28">
        <f>'1'!D17/'1'!D36</f>
        <v>1.3949789950080791</v>
      </c>
      <c r="E9" s="28">
        <f>'1'!E17/'1'!E36</f>
        <v>1.2153541711855356</v>
      </c>
      <c r="F9" s="28">
        <f>'1'!F17/'1'!F36</f>
        <v>1.1716334890242432</v>
      </c>
      <c r="G9" s="28">
        <f>'1'!G17/'1'!G36</f>
        <v>1.5604876844262932</v>
      </c>
      <c r="H9" s="28">
        <f>'1'!H17/'1'!H36</f>
        <v>1.2145577452245064</v>
      </c>
    </row>
    <row r="10" spans="1:8" x14ac:dyDescent="0.25">
      <c r="A10" t="s">
        <v>49</v>
      </c>
      <c r="B10" s="27">
        <f>'2'!B25/'2'!B7</f>
        <v>0.16179031649826622</v>
      </c>
      <c r="C10" s="27">
        <f>'2'!C25/'2'!C7</f>
        <v>0.15193595872408502</v>
      </c>
      <c r="D10" s="27">
        <f>'2'!D25/'2'!D7</f>
        <v>0.18875563962530012</v>
      </c>
      <c r="E10" s="27">
        <f>'2'!E25/'2'!E7</f>
        <v>0.19154535300110093</v>
      </c>
      <c r="F10" s="27">
        <f>'2'!F25/'2'!F7</f>
        <v>0.19805445701922805</v>
      </c>
      <c r="G10" s="27">
        <f>'2'!G25/'2'!G7</f>
        <v>0.16705833920943564</v>
      </c>
      <c r="H10" s="27">
        <f>'2'!H25/'2'!H7</f>
        <v>0.1498698048614997</v>
      </c>
    </row>
    <row r="11" spans="1:8" x14ac:dyDescent="0.25">
      <c r="A11" t="s">
        <v>42</v>
      </c>
      <c r="B11" s="27">
        <f>'2'!B13/'2'!B7</f>
        <v>0.37726831224927287</v>
      </c>
      <c r="C11" s="27">
        <f>'2'!C13/'2'!C7</f>
        <v>0.36886295363197036</v>
      </c>
      <c r="D11" s="27">
        <f>'2'!D13/'2'!D7</f>
        <v>0.42315431256094804</v>
      </c>
      <c r="E11" s="27">
        <f>'2'!E13/'2'!E7</f>
        <v>0.40587984352678175</v>
      </c>
      <c r="F11" s="27">
        <f>'2'!F13/'2'!F7</f>
        <v>0.42662503651382538</v>
      </c>
      <c r="G11" s="27">
        <f>'2'!G13/'2'!G7</f>
        <v>0.36001915402462908</v>
      </c>
      <c r="H11" s="27">
        <f>'2'!H13/'2'!H7</f>
        <v>0.31614905156130313</v>
      </c>
    </row>
    <row r="12" spans="1:8" x14ac:dyDescent="0.25">
      <c r="A12" t="s">
        <v>50</v>
      </c>
      <c r="B12" s="27">
        <f>'2'!B25/('1'!B42+'1'!B25)</f>
        <v>0.28415674655870127</v>
      </c>
      <c r="C12" s="27">
        <f>'2'!C25/('1'!C42+'1'!C25)</f>
        <v>0.21078539819581321</v>
      </c>
      <c r="D12" s="27">
        <f>'2'!D25/('1'!D42+'1'!D25)</f>
        <v>0.10630952772686719</v>
      </c>
      <c r="E12" s="27">
        <f>'2'!E25/('1'!E42+'1'!E25)</f>
        <v>0.28742588248526868</v>
      </c>
      <c r="F12" s="27">
        <f>'2'!F25/('1'!F42+'1'!F25)</f>
        <v>0.22989088234479227</v>
      </c>
      <c r="G12" s="27">
        <f>'2'!G25/('1'!G42+'1'!G25)</f>
        <v>6.5184821051449252E-2</v>
      </c>
      <c r="H12" s="27">
        <f>'2'!H25/('1'!H42+'1'!H25)</f>
        <v>0.11712945435597732</v>
      </c>
    </row>
    <row r="13" spans="1:8" x14ac:dyDescent="0.25">
      <c r="A13" s="3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Hossen</dc:creator>
  <cp:lastModifiedBy>Anik</cp:lastModifiedBy>
  <dcterms:created xsi:type="dcterms:W3CDTF">2017-04-17T04:07:28Z</dcterms:created>
  <dcterms:modified xsi:type="dcterms:W3CDTF">2020-04-11T15:24:59Z</dcterms:modified>
</cp:coreProperties>
</file>