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GsMHbWr7aaxhcVYIc/nlYOU5NoA=="/>
    </ext>
  </extLst>
</workbook>
</file>

<file path=xl/calcChain.xml><?xml version="1.0" encoding="utf-8"?>
<calcChain xmlns="http://schemas.openxmlformats.org/spreadsheetml/2006/main">
  <c r="B11" i="4" l="1"/>
  <c r="D10" i="4"/>
  <c r="B10" i="4"/>
  <c r="D9" i="4"/>
  <c r="B9" i="4"/>
  <c r="B8" i="4"/>
  <c r="B7" i="4"/>
  <c r="B6" i="4"/>
  <c r="B5" i="4"/>
  <c r="G30" i="3"/>
  <c r="C30" i="3"/>
  <c r="E26" i="3"/>
  <c r="E28" i="3" s="1"/>
  <c r="H24" i="3"/>
  <c r="G24" i="3"/>
  <c r="F24" i="3"/>
  <c r="E24" i="3"/>
  <c r="D24" i="3"/>
  <c r="C24" i="3"/>
  <c r="B24" i="3"/>
  <c r="H15" i="3"/>
  <c r="G15" i="3"/>
  <c r="F15" i="3"/>
  <c r="E15" i="3"/>
  <c r="D15" i="3"/>
  <c r="C15" i="3"/>
  <c r="B15" i="3"/>
  <c r="H10" i="3"/>
  <c r="H26" i="3" s="1"/>
  <c r="H28" i="3" s="1"/>
  <c r="G10" i="3"/>
  <c r="G26" i="3" s="1"/>
  <c r="G28" i="3" s="1"/>
  <c r="F10" i="3"/>
  <c r="F30" i="3" s="1"/>
  <c r="E10" i="3"/>
  <c r="E30" i="3" s="1"/>
  <c r="D10" i="3"/>
  <c r="D26" i="3" s="1"/>
  <c r="D28" i="3" s="1"/>
  <c r="C10" i="3"/>
  <c r="C26" i="3" s="1"/>
  <c r="C28" i="3" s="1"/>
  <c r="B10" i="3"/>
  <c r="B30" i="3" s="1"/>
  <c r="H28" i="2"/>
  <c r="G28" i="2"/>
  <c r="F28" i="2"/>
  <c r="E28" i="2"/>
  <c r="D28" i="2"/>
  <c r="C28" i="2"/>
  <c r="B28" i="2"/>
  <c r="H21" i="2"/>
  <c r="G21" i="2"/>
  <c r="F21" i="2"/>
  <c r="E21" i="2"/>
  <c r="D21" i="2"/>
  <c r="C21" i="2"/>
  <c r="B21" i="2"/>
  <c r="G13" i="2"/>
  <c r="G17" i="2" s="1"/>
  <c r="G19" i="2" s="1"/>
  <c r="G25" i="2" s="1"/>
  <c r="G27" i="2" s="1"/>
  <c r="C13" i="2"/>
  <c r="C17" i="2" s="1"/>
  <c r="C19" i="2" s="1"/>
  <c r="C25" i="2" s="1"/>
  <c r="H10" i="2"/>
  <c r="G10" i="2"/>
  <c r="F10" i="2"/>
  <c r="E10" i="2"/>
  <c r="D10" i="2"/>
  <c r="C10" i="2"/>
  <c r="B10" i="2"/>
  <c r="H8" i="2"/>
  <c r="H13" i="2" s="1"/>
  <c r="H17" i="2" s="1"/>
  <c r="H19" i="2" s="1"/>
  <c r="H25" i="2" s="1"/>
  <c r="H27" i="2" s="1"/>
  <c r="G8" i="2"/>
  <c r="F8" i="2"/>
  <c r="F13" i="2" s="1"/>
  <c r="F17" i="2" s="1"/>
  <c r="F19" i="2" s="1"/>
  <c r="F25" i="2" s="1"/>
  <c r="F27" i="2" s="1"/>
  <c r="E8" i="2"/>
  <c r="E13" i="2" s="1"/>
  <c r="D8" i="2"/>
  <c r="D13" i="2" s="1"/>
  <c r="D17" i="2" s="1"/>
  <c r="D19" i="2" s="1"/>
  <c r="D25" i="2" s="1"/>
  <c r="D27" i="2" s="1"/>
  <c r="C8" i="2"/>
  <c r="B8" i="2"/>
  <c r="B13" i="2" s="1"/>
  <c r="H45" i="1"/>
  <c r="G45" i="1"/>
  <c r="F45" i="1"/>
  <c r="E45" i="1"/>
  <c r="D45" i="1"/>
  <c r="C45" i="1"/>
  <c r="B45" i="1"/>
  <c r="G44" i="1"/>
  <c r="C44" i="1"/>
  <c r="H37" i="1"/>
  <c r="H44" i="1" s="1"/>
  <c r="G37" i="1"/>
  <c r="G42" i="1" s="1"/>
  <c r="F37" i="1"/>
  <c r="F44" i="1" s="1"/>
  <c r="E37" i="1"/>
  <c r="E42" i="1" s="1"/>
  <c r="D37" i="1"/>
  <c r="E7" i="4" s="1"/>
  <c r="C37" i="1"/>
  <c r="D11" i="4" s="1"/>
  <c r="B37" i="1"/>
  <c r="B44" i="1" s="1"/>
  <c r="H35" i="1"/>
  <c r="D35" i="1"/>
  <c r="H26" i="1"/>
  <c r="G26" i="1"/>
  <c r="G35" i="1" s="1"/>
  <c r="F26" i="1"/>
  <c r="E26" i="1"/>
  <c r="E35" i="1" s="1"/>
  <c r="D26" i="1"/>
  <c r="C26" i="1"/>
  <c r="C35" i="1" s="1"/>
  <c r="B26" i="1"/>
  <c r="H22" i="1"/>
  <c r="H42" i="1" s="1"/>
  <c r="G22" i="1"/>
  <c r="F22" i="1"/>
  <c r="F35" i="1" s="1"/>
  <c r="E22" i="1"/>
  <c r="D22" i="1"/>
  <c r="D42" i="1" s="1"/>
  <c r="C22" i="1"/>
  <c r="B22" i="1"/>
  <c r="B42" i="1" s="1"/>
  <c r="F18" i="1"/>
  <c r="E18" i="1"/>
  <c r="B18" i="1"/>
  <c r="H12" i="1"/>
  <c r="G12" i="1"/>
  <c r="F12" i="1"/>
  <c r="E12" i="1"/>
  <c r="F8" i="4" s="1"/>
  <c r="D12" i="1"/>
  <c r="E8" i="4" s="1"/>
  <c r="C12" i="1"/>
  <c r="D8" i="4" s="1"/>
  <c r="B12" i="1"/>
  <c r="C8" i="4" s="1"/>
  <c r="H7" i="1"/>
  <c r="H18" i="1" s="1"/>
  <c r="G7" i="1"/>
  <c r="G18" i="1" s="1"/>
  <c r="F7" i="1"/>
  <c r="E7" i="1"/>
  <c r="D7" i="1"/>
  <c r="D18" i="1" s="1"/>
  <c r="C7" i="1"/>
  <c r="C18" i="1" s="1"/>
  <c r="D5" i="4" s="1"/>
  <c r="B7" i="1"/>
  <c r="B17" i="2" l="1"/>
  <c r="B19" i="2" s="1"/>
  <c r="B25" i="2" s="1"/>
  <c r="C10" i="4"/>
  <c r="F10" i="4"/>
  <c r="E17" i="2"/>
  <c r="E19" i="2" s="1"/>
  <c r="E25" i="2" s="1"/>
  <c r="E11" i="4"/>
  <c r="C27" i="2"/>
  <c r="E6" i="4"/>
  <c r="E9" i="4"/>
  <c r="E5" i="4"/>
  <c r="F42" i="1"/>
  <c r="F7" i="4"/>
  <c r="C42" i="1"/>
  <c r="D44" i="1"/>
  <c r="B26" i="3"/>
  <c r="B28" i="3" s="1"/>
  <c r="F26" i="3"/>
  <c r="F28" i="3" s="1"/>
  <c r="D30" i="3"/>
  <c r="H30" i="3"/>
  <c r="D6" i="4"/>
  <c r="C7" i="4"/>
  <c r="B35" i="1"/>
  <c r="E44" i="1"/>
  <c r="D7" i="4"/>
  <c r="E10" i="4"/>
  <c r="F11" i="4" l="1"/>
  <c r="F6" i="4"/>
  <c r="F9" i="4"/>
  <c r="F5" i="4"/>
  <c r="E27" i="2"/>
  <c r="C9" i="4"/>
  <c r="C5" i="4"/>
  <c r="B27" i="2"/>
  <c r="C11" i="4"/>
  <c r="C6" i="4"/>
</calcChain>
</file>

<file path=xl/sharedStrings.xml><?xml version="1.0" encoding="utf-8"?>
<sst xmlns="http://schemas.openxmlformats.org/spreadsheetml/2006/main" count="113" uniqueCount="85">
  <si>
    <t>BBS CABLES LIMITED</t>
  </si>
  <si>
    <t>Income Statement</t>
  </si>
  <si>
    <t>Balance Sheet</t>
  </si>
  <si>
    <t>As at quarter end</t>
  </si>
  <si>
    <t>Quarter 2</t>
  </si>
  <si>
    <t>Cash Flow Statement</t>
  </si>
  <si>
    <t>Quarter  3</t>
  </si>
  <si>
    <t>Quarter 1</t>
  </si>
  <si>
    <t>Quarter  2</t>
  </si>
  <si>
    <t>ASSETS</t>
  </si>
  <si>
    <t>Net Cash Flows - Operating Activities</t>
  </si>
  <si>
    <t>Net Revenues</t>
  </si>
  <si>
    <t>NON CURRENT ASSETS</t>
  </si>
  <si>
    <t>Collection from Turnover and Other Income</t>
  </si>
  <si>
    <t>Cost of goods sold</t>
  </si>
  <si>
    <t>Gross Profit</t>
  </si>
  <si>
    <t>Payment to Supplier, Employees &amp; Others</t>
  </si>
  <si>
    <t>Income Tax Paid and/or deducted at sources</t>
  </si>
  <si>
    <t>Property, Plant and Equipment</t>
  </si>
  <si>
    <t>Capital Work In Progess</t>
  </si>
  <si>
    <t>Allocated Revenue Expenditure</t>
  </si>
  <si>
    <t>Operating Incomes/Expenses</t>
  </si>
  <si>
    <t>Net Cash Flows - Investment Activities</t>
  </si>
  <si>
    <t>CURRENT ASSETS</t>
  </si>
  <si>
    <t xml:space="preserve">Acquisition of Fixed Assets </t>
  </si>
  <si>
    <t>Administrative Expenses</t>
  </si>
  <si>
    <t>Inventories</t>
  </si>
  <si>
    <t>Selling &amp; Distribution Expenses</t>
  </si>
  <si>
    <t>Capital Work In Progress</t>
  </si>
  <si>
    <t>Accounts Receivable</t>
  </si>
  <si>
    <t>Advances, Deposits &amp; Pre-Payments</t>
  </si>
  <si>
    <t>Operating Profit</t>
  </si>
  <si>
    <t>Cash and Cash Equivalents</t>
  </si>
  <si>
    <t>Non-Operating Income/(Expenses)</t>
  </si>
  <si>
    <t>Net Cash Flows - Financing Activities</t>
  </si>
  <si>
    <t>Loan from/(Repayment) of Long Term Loan</t>
  </si>
  <si>
    <t>Financial charges</t>
  </si>
  <si>
    <t>Add: Other Income</t>
  </si>
  <si>
    <t>Loan from/(Repayment) of Short Term Loan</t>
  </si>
  <si>
    <t>Liabilities and Capital</t>
  </si>
  <si>
    <t>Profit Before contribution to WPPF</t>
  </si>
  <si>
    <t>Share Money Deposit refund</t>
  </si>
  <si>
    <t>Share Capital</t>
  </si>
  <si>
    <t>Bank Interest Paid</t>
  </si>
  <si>
    <t>Liabilities</t>
  </si>
  <si>
    <t>Dividend Paid</t>
  </si>
  <si>
    <t>Non Current Liabilities</t>
  </si>
  <si>
    <t>Less: Workers profit Participation Fund</t>
  </si>
  <si>
    <t>Profit Before Taxation</t>
  </si>
  <si>
    <t>Long Term Loan</t>
  </si>
  <si>
    <t>Deferred Tax Liability</t>
  </si>
  <si>
    <t>Net Change in Cash Flows</t>
  </si>
  <si>
    <t>Current Liabilities</t>
  </si>
  <si>
    <t>Provision for Taxation</t>
  </si>
  <si>
    <t>Short Term Loan</t>
  </si>
  <si>
    <t>Cash and Cash Equivalents at Beginning Period</t>
  </si>
  <si>
    <t>Current Portion of Long term Loan</t>
  </si>
  <si>
    <t>Cash and Cash Equivalents at End of Period</t>
  </si>
  <si>
    <t>Current</t>
  </si>
  <si>
    <t>Accounts and Other Payable</t>
  </si>
  <si>
    <t>Deferred</t>
  </si>
  <si>
    <t>Liabilities for Expenses</t>
  </si>
  <si>
    <t>Provision for Tax</t>
  </si>
  <si>
    <t>Net Profit</t>
  </si>
  <si>
    <t>Workers' Profit Participation Fund</t>
  </si>
  <si>
    <t>IPO Refundable Subscription</t>
  </si>
  <si>
    <t>Net Operating Cash Flow Per Share</t>
  </si>
  <si>
    <t>Dividend Payable</t>
  </si>
  <si>
    <t>Earnings per share (par value Taka 10)</t>
  </si>
  <si>
    <t>Shareholders' Equity</t>
  </si>
  <si>
    <t>Shares to Calculate NOCFPS</t>
  </si>
  <si>
    <t>Retained Earnings</t>
  </si>
  <si>
    <t>Share Money Deposit</t>
  </si>
  <si>
    <t>Shares to Calculate EPS</t>
  </si>
  <si>
    <t>Net assets value per share</t>
  </si>
  <si>
    <t>Shares to calculate NAVPS</t>
  </si>
  <si>
    <t>Ratio</t>
  </si>
  <si>
    <t>Quarter 3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</si>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</sst>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_);_(* \(#,##0\);_(* &quot;-&quot;??_);_(@_)"/>
    <numFmt numFmtId="166" formatCode="0.0%"/>
    <numFmt numFmtId="167" formatCode="0.0"/>
  </numFmts>
  <fonts count="13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1"/>
      <name val="Calibri"/>
    </font>
    <font>
      <b/>
      <sz val="12"/>
      <name val="Calibri"/>
    </font>
    <font>
      <sz val="11"/>
      <color theme="1"/>
      <name val="Calibri"/>
    </font>
    <font>
      <sz val="11"/>
      <color theme="1"/>
      <name val="Arial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41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1" fontId="5" fillId="0" borderId="0" xfId="0" applyNumberFormat="1" applyFont="1"/>
    <xf numFmtId="41" fontId="6" fillId="0" borderId="0" xfId="0" applyNumberFormat="1" applyFont="1"/>
    <xf numFmtId="165" fontId="5" fillId="0" borderId="0" xfId="0" applyNumberFormat="1" applyFont="1"/>
    <xf numFmtId="0" fontId="7" fillId="0" borderId="0" xfId="0" applyFont="1"/>
    <xf numFmtId="41" fontId="8" fillId="0" borderId="0" xfId="0" applyNumberFormat="1" applyFont="1" applyAlignment="1"/>
    <xf numFmtId="0" fontId="9" fillId="0" borderId="0" xfId="0" applyFont="1"/>
    <xf numFmtId="0" fontId="9" fillId="0" borderId="0" xfId="0" applyFont="1" applyAlignment="1"/>
    <xf numFmtId="41" fontId="5" fillId="0" borderId="1" xfId="0" applyNumberFormat="1" applyFont="1" applyBorder="1"/>
    <xf numFmtId="165" fontId="8" fillId="0" borderId="0" xfId="0" applyNumberFormat="1" applyFont="1" applyAlignment="1"/>
    <xf numFmtId="41" fontId="1" fillId="0" borderId="0" xfId="0" applyNumberFormat="1" applyFont="1"/>
    <xf numFmtId="41" fontId="1" fillId="0" borderId="2" xfId="0" applyNumberFormat="1" applyFont="1" applyBorder="1"/>
    <xf numFmtId="0" fontId="5" fillId="0" borderId="0" xfId="0" applyFont="1"/>
    <xf numFmtId="0" fontId="8" fillId="0" borderId="0" xfId="0" applyFont="1" applyAlignment="1"/>
    <xf numFmtId="0" fontId="5" fillId="0" borderId="0" xfId="0" applyFont="1" applyAlignment="1">
      <alignment wrapText="1"/>
    </xf>
    <xf numFmtId="0" fontId="10" fillId="0" borderId="0" xfId="0" applyFont="1" applyAlignment="1"/>
    <xf numFmtId="0" fontId="8" fillId="0" borderId="0" xfId="0" applyFont="1" applyAlignment="1">
      <alignment wrapText="1"/>
    </xf>
    <xf numFmtId="41" fontId="11" fillId="0" borderId="0" xfId="0" applyNumberFormat="1" applyFont="1" applyAlignment="1"/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1" fontId="1" fillId="0" borderId="3" xfId="0" applyNumberFormat="1" applyFont="1" applyBorder="1"/>
    <xf numFmtId="43" fontId="1" fillId="0" borderId="0" xfId="0" applyNumberFormat="1" applyFont="1"/>
    <xf numFmtId="43" fontId="5" fillId="0" borderId="0" xfId="0" applyNumberFormat="1" applyFont="1"/>
    <xf numFmtId="2" fontId="1" fillId="0" borderId="4" xfId="0" applyNumberFormat="1" applyFont="1" applyBorder="1"/>
    <xf numFmtId="43" fontId="1" fillId="0" borderId="4" xfId="0" applyNumberFormat="1" applyFont="1" applyBorder="1"/>
    <xf numFmtId="166" fontId="5" fillId="0" borderId="0" xfId="0" applyNumberFormat="1" applyFont="1"/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" customWidth="1"/>
    <col min="2" max="6" width="12.5" customWidth="1"/>
    <col min="7" max="7" width="13.375" customWidth="1"/>
    <col min="8" max="8" width="14.75" customWidth="1"/>
    <col min="9" max="25" width="7.625" customWidth="1"/>
  </cols>
  <sheetData>
    <row r="1" spans="1:25" x14ac:dyDescent="0.25">
      <c r="A1" s="1" t="s">
        <v>0</v>
      </c>
    </row>
    <row r="2" spans="1:25" x14ac:dyDescent="0.25">
      <c r="A2" s="1" t="s">
        <v>2</v>
      </c>
    </row>
    <row r="3" spans="1:25" x14ac:dyDescent="0.25">
      <c r="A3" s="1" t="s">
        <v>3</v>
      </c>
    </row>
    <row r="4" spans="1:25" x14ac:dyDescent="0.25">
      <c r="B4" s="3" t="s">
        <v>4</v>
      </c>
      <c r="C4" s="3" t="s">
        <v>6</v>
      </c>
      <c r="D4" s="3" t="s">
        <v>7</v>
      </c>
      <c r="E4" s="3" t="s">
        <v>4</v>
      </c>
      <c r="F4" s="3" t="s">
        <v>6</v>
      </c>
      <c r="G4" s="5" t="s">
        <v>7</v>
      </c>
      <c r="H4" s="5" t="s">
        <v>8</v>
      </c>
    </row>
    <row r="5" spans="1:25" ht="15.75" x14ac:dyDescent="0.25">
      <c r="B5" s="6">
        <v>43100</v>
      </c>
      <c r="C5" s="6">
        <v>43190</v>
      </c>
      <c r="D5" s="6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25" x14ac:dyDescent="0.25">
      <c r="A6" s="9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25" x14ac:dyDescent="0.25">
      <c r="A7" s="14" t="s">
        <v>12</v>
      </c>
      <c r="B7" s="20">
        <f t="shared" ref="B7:H7" si="0">SUM(B8:B10)</f>
        <v>1612622676</v>
      </c>
      <c r="C7" s="20">
        <f t="shared" si="0"/>
        <v>1703451557</v>
      </c>
      <c r="D7" s="20">
        <f t="shared" si="0"/>
        <v>1800789258</v>
      </c>
      <c r="E7" s="20">
        <f t="shared" si="0"/>
        <v>1809524194</v>
      </c>
      <c r="F7" s="20">
        <f t="shared" si="0"/>
        <v>1867307763</v>
      </c>
      <c r="G7" s="20">
        <f t="shared" si="0"/>
        <v>1969155856</v>
      </c>
      <c r="H7" s="20">
        <f t="shared" si="0"/>
        <v>1993268622</v>
      </c>
      <c r="I7" s="11"/>
      <c r="J7" s="11"/>
      <c r="K7" s="11"/>
      <c r="L7" s="11"/>
      <c r="M7" s="11"/>
      <c r="N7" s="11"/>
      <c r="O7" s="11"/>
      <c r="P7" s="11"/>
    </row>
    <row r="8" spans="1:25" x14ac:dyDescent="0.25">
      <c r="A8" s="22" t="s">
        <v>18</v>
      </c>
      <c r="B8" s="11">
        <v>1612622676</v>
      </c>
      <c r="C8" s="11">
        <v>1703451557</v>
      </c>
      <c r="D8" s="11">
        <v>1800789258</v>
      </c>
      <c r="E8" s="11">
        <v>1809524194</v>
      </c>
      <c r="F8" s="11">
        <v>1867307763</v>
      </c>
      <c r="G8" s="15">
        <v>1859319856</v>
      </c>
      <c r="H8" s="15">
        <v>1858099622</v>
      </c>
      <c r="I8" s="11"/>
      <c r="J8" s="11"/>
      <c r="K8" s="11"/>
      <c r="L8" s="11"/>
      <c r="M8" s="11"/>
      <c r="N8" s="11"/>
      <c r="O8" s="11"/>
      <c r="P8" s="11"/>
    </row>
    <row r="9" spans="1:25" x14ac:dyDescent="0.25">
      <c r="A9" s="23" t="s">
        <v>19</v>
      </c>
      <c r="B9" s="11"/>
      <c r="C9" s="11"/>
      <c r="D9" s="11"/>
      <c r="E9" s="11"/>
      <c r="F9" s="11"/>
      <c r="G9" s="15">
        <v>109836000</v>
      </c>
      <c r="H9" s="15">
        <v>135169000</v>
      </c>
      <c r="I9" s="11"/>
      <c r="J9" s="11"/>
      <c r="K9" s="11"/>
      <c r="L9" s="11"/>
      <c r="M9" s="11"/>
      <c r="N9" s="11"/>
      <c r="O9" s="11"/>
      <c r="P9" s="11"/>
    </row>
    <row r="10" spans="1:25" x14ac:dyDescent="0.25">
      <c r="A10" s="22" t="s">
        <v>20</v>
      </c>
      <c r="B10" s="11"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5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25" x14ac:dyDescent="0.25">
      <c r="A12" s="14" t="s">
        <v>23</v>
      </c>
      <c r="B12" s="20">
        <f t="shared" ref="B12:H12" si="1">SUM(B13:B16)</f>
        <v>4382346459</v>
      </c>
      <c r="C12" s="20">
        <f t="shared" si="1"/>
        <v>4579850447</v>
      </c>
      <c r="D12" s="20">
        <f t="shared" si="1"/>
        <v>5225015574</v>
      </c>
      <c r="E12" s="20">
        <f t="shared" si="1"/>
        <v>5714018256</v>
      </c>
      <c r="F12" s="20">
        <f t="shared" si="1"/>
        <v>6149095730</v>
      </c>
      <c r="G12" s="20">
        <f t="shared" si="1"/>
        <v>6970376076</v>
      </c>
      <c r="H12" s="20">
        <f t="shared" si="1"/>
        <v>7494763334</v>
      </c>
      <c r="I12" s="11"/>
      <c r="J12" s="11"/>
      <c r="K12" s="11"/>
      <c r="L12" s="11"/>
      <c r="M12" s="11"/>
      <c r="N12" s="11"/>
      <c r="O12" s="11"/>
      <c r="P12" s="11"/>
    </row>
    <row r="13" spans="1:25" x14ac:dyDescent="0.25">
      <c r="A13" s="16" t="s">
        <v>26</v>
      </c>
      <c r="B13" s="11">
        <v>1103359587</v>
      </c>
      <c r="C13" s="11">
        <v>1127269187</v>
      </c>
      <c r="D13" s="11">
        <v>1381859796</v>
      </c>
      <c r="E13" s="11">
        <v>1438325515</v>
      </c>
      <c r="F13" s="11">
        <v>1499449324</v>
      </c>
      <c r="G13" s="15">
        <v>1644810725</v>
      </c>
      <c r="H13" s="15">
        <v>1687613486</v>
      </c>
      <c r="I13" s="11"/>
      <c r="J13" s="11"/>
      <c r="K13" s="11"/>
      <c r="L13" s="11"/>
      <c r="M13" s="11"/>
      <c r="N13" s="11"/>
      <c r="O13" s="11"/>
      <c r="P13" s="11"/>
    </row>
    <row r="14" spans="1:25" x14ac:dyDescent="0.25">
      <c r="A14" s="22" t="s">
        <v>29</v>
      </c>
      <c r="B14" s="11">
        <v>1179337828</v>
      </c>
      <c r="C14" s="11">
        <v>1708483318</v>
      </c>
      <c r="D14" s="11">
        <v>1862315895</v>
      </c>
      <c r="E14" s="11">
        <v>1958392893</v>
      </c>
      <c r="F14" s="11">
        <v>2098975057</v>
      </c>
      <c r="G14" s="15">
        <v>2399326952</v>
      </c>
      <c r="H14" s="15">
        <v>2553262545</v>
      </c>
      <c r="I14" s="11"/>
      <c r="J14" s="11"/>
      <c r="K14" s="11"/>
      <c r="L14" s="11"/>
      <c r="M14" s="11"/>
      <c r="N14" s="11"/>
      <c r="O14" s="11"/>
      <c r="P14" s="11"/>
      <c r="Q14" s="22"/>
      <c r="R14" s="22"/>
      <c r="S14" s="22"/>
      <c r="T14" s="22"/>
      <c r="U14" s="22"/>
      <c r="V14" s="22"/>
      <c r="W14" s="22"/>
      <c r="X14" s="22"/>
      <c r="Y14" s="22"/>
    </row>
    <row r="15" spans="1:25" x14ac:dyDescent="0.25">
      <c r="A15" s="16" t="s">
        <v>30</v>
      </c>
      <c r="B15" s="11">
        <v>1324243512</v>
      </c>
      <c r="C15" s="11">
        <v>1321293756</v>
      </c>
      <c r="D15" s="11">
        <v>1180245362</v>
      </c>
      <c r="E15" s="11">
        <v>1450907434</v>
      </c>
      <c r="F15" s="11">
        <v>1691761567</v>
      </c>
      <c r="G15" s="15">
        <v>1939663013</v>
      </c>
      <c r="H15" s="15">
        <v>2220645939</v>
      </c>
      <c r="I15" s="11"/>
      <c r="J15" s="11"/>
      <c r="K15" s="11"/>
      <c r="L15" s="11"/>
      <c r="M15" s="11"/>
      <c r="N15" s="11"/>
      <c r="O15" s="11"/>
      <c r="P15" s="11"/>
    </row>
    <row r="16" spans="1:25" x14ac:dyDescent="0.25">
      <c r="A16" s="16" t="s">
        <v>32</v>
      </c>
      <c r="B16" s="11">
        <v>775405532</v>
      </c>
      <c r="C16" s="11">
        <v>422804186</v>
      </c>
      <c r="D16" s="11">
        <v>800594521</v>
      </c>
      <c r="E16" s="11">
        <v>866392414</v>
      </c>
      <c r="F16" s="11">
        <v>858909782</v>
      </c>
      <c r="G16" s="15">
        <v>986575386</v>
      </c>
      <c r="H16" s="15">
        <v>1033241364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5">
      <c r="A18" s="1"/>
      <c r="B18" s="20">
        <f t="shared" ref="B18:F18" si="2">SUM(B7,B12)</f>
        <v>5994969135</v>
      </c>
      <c r="C18" s="20">
        <f t="shared" si="2"/>
        <v>6283302004</v>
      </c>
      <c r="D18" s="20">
        <f t="shared" si="2"/>
        <v>7025804832</v>
      </c>
      <c r="E18" s="20">
        <f t="shared" si="2"/>
        <v>7523542450</v>
      </c>
      <c r="F18" s="20">
        <f t="shared" si="2"/>
        <v>8016403493</v>
      </c>
      <c r="G18" s="20">
        <f>SUM(G7,G12)-1</f>
        <v>8939531931</v>
      </c>
      <c r="H18" s="20">
        <f>SUM(H7,H12)</f>
        <v>9488031956</v>
      </c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5.75" x14ac:dyDescent="0.25">
      <c r="A20" s="29" t="s">
        <v>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5.75" x14ac:dyDescent="0.25">
      <c r="A21" s="30" t="s">
        <v>44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5.75" customHeight="1" x14ac:dyDescent="0.25">
      <c r="A22" s="14" t="s">
        <v>46</v>
      </c>
      <c r="B22" s="20">
        <f t="shared" ref="B22:H22" si="3">SUM(B23:B24)</f>
        <v>385079894</v>
      </c>
      <c r="C22" s="20">
        <f t="shared" si="3"/>
        <v>418805196</v>
      </c>
      <c r="D22" s="20">
        <f t="shared" si="3"/>
        <v>489775457</v>
      </c>
      <c r="E22" s="20">
        <f t="shared" si="3"/>
        <v>480071288</v>
      </c>
      <c r="F22" s="20">
        <f t="shared" si="3"/>
        <v>548000647</v>
      </c>
      <c r="G22" s="20">
        <f t="shared" si="3"/>
        <v>527307905</v>
      </c>
      <c r="H22" s="20">
        <f t="shared" si="3"/>
        <v>524630405</v>
      </c>
      <c r="I22" s="11"/>
      <c r="J22" s="11"/>
      <c r="K22" s="11"/>
      <c r="L22" s="11"/>
      <c r="M22" s="11"/>
      <c r="N22" s="11"/>
      <c r="O22" s="11"/>
      <c r="P22" s="11"/>
    </row>
    <row r="23" spans="1:16" ht="15.75" customHeight="1" x14ac:dyDescent="0.25">
      <c r="A23" s="16" t="s">
        <v>49</v>
      </c>
      <c r="B23" s="11">
        <v>225555032</v>
      </c>
      <c r="C23" s="11">
        <v>250090699</v>
      </c>
      <c r="D23" s="11">
        <v>292902704</v>
      </c>
      <c r="E23" s="11">
        <v>271567636</v>
      </c>
      <c r="F23" s="11">
        <v>327585109</v>
      </c>
      <c r="G23" s="15">
        <v>301894455</v>
      </c>
      <c r="H23" s="15">
        <v>292967283</v>
      </c>
      <c r="I23" s="11"/>
      <c r="J23" s="11"/>
      <c r="K23" s="11"/>
      <c r="L23" s="11"/>
      <c r="M23" s="11"/>
      <c r="N23" s="11"/>
      <c r="O23" s="11"/>
      <c r="P23" s="11"/>
    </row>
    <row r="24" spans="1:16" ht="15.75" customHeight="1" x14ac:dyDescent="0.25">
      <c r="A24" s="16" t="s">
        <v>50</v>
      </c>
      <c r="B24" s="11">
        <v>159524862</v>
      </c>
      <c r="C24" s="11">
        <v>168714497</v>
      </c>
      <c r="D24" s="11">
        <v>196872753</v>
      </c>
      <c r="E24" s="11">
        <v>208503652</v>
      </c>
      <c r="F24" s="11">
        <v>220415538</v>
      </c>
      <c r="G24" s="15">
        <v>225413450</v>
      </c>
      <c r="H24" s="15">
        <v>231663122</v>
      </c>
      <c r="I24" s="11"/>
      <c r="J24" s="11"/>
      <c r="K24" s="11"/>
      <c r="L24" s="11"/>
      <c r="M24" s="11"/>
      <c r="N24" s="11"/>
      <c r="O24" s="11"/>
      <c r="P24" s="11"/>
    </row>
    <row r="25" spans="1:16" ht="15.75" customHeight="1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 x14ac:dyDescent="0.25">
      <c r="A26" s="14" t="s">
        <v>52</v>
      </c>
      <c r="B26" s="20">
        <f t="shared" ref="B26:H26" si="4">SUM(B27:B34)</f>
        <v>2882776974</v>
      </c>
      <c r="C26" s="20">
        <f t="shared" si="4"/>
        <v>2817576007</v>
      </c>
      <c r="D26" s="20">
        <f t="shared" si="4"/>
        <v>2758651453</v>
      </c>
      <c r="E26" s="20">
        <f t="shared" si="4"/>
        <v>2955918121</v>
      </c>
      <c r="F26" s="20">
        <f t="shared" si="4"/>
        <v>2978211123</v>
      </c>
      <c r="G26" s="20">
        <f t="shared" si="4"/>
        <v>3303715886</v>
      </c>
      <c r="H26" s="20">
        <f t="shared" si="4"/>
        <v>3599218710</v>
      </c>
      <c r="I26" s="11"/>
      <c r="J26" s="11"/>
      <c r="K26" s="11"/>
      <c r="L26" s="11"/>
      <c r="M26" s="11"/>
      <c r="N26" s="11"/>
      <c r="O26" s="11"/>
      <c r="P26" s="11"/>
    </row>
    <row r="27" spans="1:16" ht="15.75" customHeight="1" x14ac:dyDescent="0.25">
      <c r="A27" s="16" t="s">
        <v>54</v>
      </c>
      <c r="B27" s="11">
        <v>1738674048</v>
      </c>
      <c r="C27" s="11">
        <v>1877580667</v>
      </c>
      <c r="D27" s="11">
        <v>1906846808</v>
      </c>
      <c r="E27" s="11">
        <v>1781135605</v>
      </c>
      <c r="F27" s="11">
        <v>1843513600</v>
      </c>
      <c r="G27" s="15">
        <v>1910291092</v>
      </c>
      <c r="H27" s="15">
        <v>1890874650</v>
      </c>
      <c r="I27" s="11"/>
      <c r="J27" s="11"/>
      <c r="K27" s="11"/>
      <c r="L27" s="11"/>
      <c r="M27" s="11"/>
      <c r="N27" s="11"/>
      <c r="O27" s="11"/>
      <c r="P27" s="11"/>
    </row>
    <row r="28" spans="1:16" ht="15.75" customHeight="1" x14ac:dyDescent="0.25">
      <c r="A28" s="16" t="s">
        <v>56</v>
      </c>
      <c r="B28" s="11">
        <v>144507206</v>
      </c>
      <c r="C28" s="11">
        <v>144576717</v>
      </c>
      <c r="D28" s="11">
        <v>175457868</v>
      </c>
      <c r="E28" s="11">
        <v>182736195</v>
      </c>
      <c r="F28" s="11">
        <v>191816460</v>
      </c>
      <c r="G28" s="15">
        <v>262050404</v>
      </c>
      <c r="H28" s="15">
        <v>262050404</v>
      </c>
      <c r="I28" s="11"/>
      <c r="J28" s="11"/>
      <c r="K28" s="11"/>
      <c r="L28" s="11"/>
      <c r="M28" s="11"/>
      <c r="N28" s="11"/>
      <c r="O28" s="11"/>
      <c r="P28" s="11"/>
    </row>
    <row r="29" spans="1:16" ht="15.75" customHeight="1" x14ac:dyDescent="0.25">
      <c r="A29" s="16" t="s">
        <v>59</v>
      </c>
      <c r="B29" s="11">
        <v>50368834</v>
      </c>
      <c r="C29" s="11">
        <v>51917015</v>
      </c>
      <c r="D29" s="11">
        <v>46754565</v>
      </c>
      <c r="E29" s="11">
        <v>40740318</v>
      </c>
      <c r="F29" s="11">
        <v>40194034</v>
      </c>
      <c r="G29" s="15">
        <v>37003107</v>
      </c>
      <c r="H29" s="15">
        <v>31294748</v>
      </c>
      <c r="I29" s="11"/>
      <c r="J29" s="11"/>
      <c r="K29" s="11"/>
      <c r="L29" s="11"/>
      <c r="M29" s="11"/>
      <c r="N29" s="11"/>
      <c r="O29" s="11"/>
      <c r="P29" s="11"/>
    </row>
    <row r="30" spans="1:16" ht="15.75" customHeight="1" x14ac:dyDescent="0.25">
      <c r="A30" s="16" t="s">
        <v>61</v>
      </c>
      <c r="B30" s="11">
        <v>18413662</v>
      </c>
      <c r="C30" s="11">
        <v>18755501</v>
      </c>
      <c r="D30" s="11">
        <v>18945231</v>
      </c>
      <c r="E30" s="11">
        <v>18850608</v>
      </c>
      <c r="F30" s="11">
        <v>18831973</v>
      </c>
      <c r="G30" s="15">
        <v>19215704</v>
      </c>
      <c r="H30" s="15">
        <v>18937493</v>
      </c>
      <c r="I30" s="11"/>
      <c r="J30" s="11"/>
      <c r="K30" s="11"/>
      <c r="L30" s="11"/>
      <c r="M30" s="11"/>
      <c r="N30" s="11"/>
      <c r="O30" s="11"/>
      <c r="P30" s="11"/>
    </row>
    <row r="31" spans="1:16" ht="15.75" customHeight="1" x14ac:dyDescent="0.25">
      <c r="A31" s="16" t="s">
        <v>62</v>
      </c>
      <c r="B31" s="11">
        <v>803392304</v>
      </c>
      <c r="C31" s="11">
        <v>668943806</v>
      </c>
      <c r="D31" s="11">
        <v>502950062</v>
      </c>
      <c r="E31" s="11">
        <v>656218735</v>
      </c>
      <c r="F31" s="11">
        <v>794402258</v>
      </c>
      <c r="G31" s="15">
        <v>1002173700</v>
      </c>
      <c r="H31" s="15">
        <v>1142381824</v>
      </c>
      <c r="I31" s="11"/>
      <c r="J31" s="11"/>
      <c r="K31" s="11"/>
      <c r="L31" s="11"/>
      <c r="M31" s="11"/>
      <c r="N31" s="11"/>
      <c r="O31" s="11"/>
      <c r="P31" s="11"/>
    </row>
    <row r="32" spans="1:16" ht="15.75" customHeight="1" x14ac:dyDescent="0.25">
      <c r="A32" s="16" t="s">
        <v>64</v>
      </c>
      <c r="B32" s="11">
        <v>67100700</v>
      </c>
      <c r="C32" s="11">
        <v>55545336</v>
      </c>
      <c r="D32" s="11">
        <v>106119694</v>
      </c>
      <c r="E32" s="11">
        <v>136773429</v>
      </c>
      <c r="F32" s="11">
        <v>87185060</v>
      </c>
      <c r="G32" s="15">
        <v>70739349</v>
      </c>
      <c r="H32" s="15">
        <v>92843510</v>
      </c>
      <c r="I32" s="11"/>
      <c r="J32" s="11"/>
      <c r="K32" s="11"/>
      <c r="L32" s="11"/>
      <c r="M32" s="11"/>
      <c r="N32" s="11"/>
      <c r="O32" s="11"/>
      <c r="P32" s="11"/>
    </row>
    <row r="33" spans="1:25" ht="15.75" customHeight="1" x14ac:dyDescent="0.25">
      <c r="A33" s="16" t="s">
        <v>65</v>
      </c>
      <c r="B33" s="11">
        <v>320220</v>
      </c>
      <c r="C33" s="11">
        <v>256965</v>
      </c>
      <c r="D33" s="11">
        <v>255684</v>
      </c>
      <c r="E33" s="11">
        <v>209627</v>
      </c>
      <c r="F33" s="11">
        <v>208227</v>
      </c>
      <c r="G33" s="15">
        <v>201325</v>
      </c>
      <c r="H33" s="15">
        <v>201325</v>
      </c>
      <c r="I33" s="11"/>
      <c r="J33" s="11"/>
      <c r="K33" s="11"/>
      <c r="L33" s="11"/>
      <c r="M33" s="11"/>
      <c r="N33" s="11"/>
      <c r="O33" s="11"/>
      <c r="P33" s="11"/>
    </row>
    <row r="34" spans="1:25" ht="15.75" customHeight="1" x14ac:dyDescent="0.25">
      <c r="A34" s="16" t="s">
        <v>67</v>
      </c>
      <c r="B34" s="11">
        <v>60000000</v>
      </c>
      <c r="C34" s="11"/>
      <c r="D34" s="11">
        <v>1321541</v>
      </c>
      <c r="E34" s="11">
        <v>139253604</v>
      </c>
      <c r="F34" s="11">
        <v>2059511</v>
      </c>
      <c r="G34" s="15">
        <v>2041205</v>
      </c>
      <c r="H34" s="15">
        <v>160634756</v>
      </c>
      <c r="I34" s="11"/>
      <c r="J34" s="11"/>
      <c r="K34" s="11"/>
      <c r="L34" s="11"/>
      <c r="M34" s="11"/>
      <c r="N34" s="11"/>
      <c r="O34" s="11"/>
      <c r="P34" s="11"/>
    </row>
    <row r="35" spans="1:25" ht="15.75" customHeight="1" x14ac:dyDescent="0.25">
      <c r="A35" s="1"/>
      <c r="B35" s="20">
        <f t="shared" ref="B35:H35" si="5">B26+B22</f>
        <v>3267856868</v>
      </c>
      <c r="C35" s="20">
        <f t="shared" si="5"/>
        <v>3236381203</v>
      </c>
      <c r="D35" s="20">
        <f t="shared" si="5"/>
        <v>3248426910</v>
      </c>
      <c r="E35" s="20">
        <f t="shared" si="5"/>
        <v>3435989409</v>
      </c>
      <c r="F35" s="20">
        <f t="shared" si="5"/>
        <v>3526211770</v>
      </c>
      <c r="G35" s="20">
        <f t="shared" si="5"/>
        <v>3831023791</v>
      </c>
      <c r="H35" s="20">
        <f t="shared" si="5"/>
        <v>4123849115</v>
      </c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25" ht="15.75" customHeight="1" x14ac:dyDescent="0.25">
      <c r="A37" s="14" t="s">
        <v>69</v>
      </c>
      <c r="B37" s="20">
        <f>SUM(B38:B40)</f>
        <v>2727112267</v>
      </c>
      <c r="C37" s="20">
        <f t="shared" ref="C37:H37" si="6">SUM(C38:C39)</f>
        <v>3046920801</v>
      </c>
      <c r="D37" s="20">
        <f t="shared" si="6"/>
        <v>3777377922</v>
      </c>
      <c r="E37" s="20">
        <f t="shared" si="6"/>
        <v>4087553041</v>
      </c>
      <c r="F37" s="20">
        <f t="shared" si="6"/>
        <v>4490191723</v>
      </c>
      <c r="G37" s="20">
        <f t="shared" si="6"/>
        <v>5108508139</v>
      </c>
      <c r="H37" s="20">
        <f t="shared" si="6"/>
        <v>5364182839</v>
      </c>
      <c r="I37" s="11"/>
      <c r="J37" s="11"/>
      <c r="K37" s="11"/>
      <c r="L37" s="11"/>
      <c r="M37" s="11"/>
      <c r="N37" s="11"/>
      <c r="O37" s="11"/>
      <c r="P37" s="11"/>
    </row>
    <row r="38" spans="1:25" ht="15.75" customHeight="1" x14ac:dyDescent="0.25">
      <c r="A38" s="16" t="s">
        <v>42</v>
      </c>
      <c r="B38" s="11">
        <v>1380000000</v>
      </c>
      <c r="C38" s="11">
        <v>1380000000</v>
      </c>
      <c r="D38" s="11">
        <v>1380000000</v>
      </c>
      <c r="E38" s="11">
        <v>1587000000</v>
      </c>
      <c r="F38" s="11">
        <v>1587000000</v>
      </c>
      <c r="G38" s="15">
        <v>1587000000</v>
      </c>
      <c r="H38" s="15">
        <v>1745700000</v>
      </c>
      <c r="I38" s="11"/>
      <c r="J38" s="11"/>
      <c r="K38" s="11"/>
      <c r="L38" s="11"/>
      <c r="M38" s="11"/>
      <c r="N38" s="11"/>
      <c r="O38" s="11"/>
      <c r="P38" s="11"/>
    </row>
    <row r="39" spans="1:25" ht="15.75" customHeight="1" x14ac:dyDescent="0.25">
      <c r="A39" s="16" t="s">
        <v>71</v>
      </c>
      <c r="B39" s="11">
        <v>1347112267</v>
      </c>
      <c r="C39" s="11">
        <v>1666920801</v>
      </c>
      <c r="D39" s="11">
        <v>2397377922</v>
      </c>
      <c r="E39" s="11">
        <v>2500553041</v>
      </c>
      <c r="F39" s="11">
        <v>2903191723</v>
      </c>
      <c r="G39" s="15">
        <v>3521508139</v>
      </c>
      <c r="H39" s="15">
        <v>3618482839</v>
      </c>
      <c r="I39" s="11"/>
      <c r="J39" s="11"/>
      <c r="K39" s="11"/>
      <c r="L39" s="11"/>
      <c r="M39" s="11"/>
      <c r="N39" s="11"/>
      <c r="O39" s="11"/>
      <c r="P39" s="11"/>
    </row>
    <row r="40" spans="1:25" ht="15.75" customHeight="1" x14ac:dyDescent="0.25">
      <c r="A40" s="16" t="s">
        <v>72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25" ht="15.75" customHeight="1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25" ht="15.75" customHeight="1" x14ac:dyDescent="0.25">
      <c r="A42" s="1"/>
      <c r="B42" s="20">
        <f t="shared" ref="B42:F42" si="7">SUM(B37,B22,B26)</f>
        <v>5994969135</v>
      </c>
      <c r="C42" s="20">
        <f t="shared" si="7"/>
        <v>6283302004</v>
      </c>
      <c r="D42" s="20">
        <f t="shared" si="7"/>
        <v>7025804832</v>
      </c>
      <c r="E42" s="20">
        <f t="shared" si="7"/>
        <v>7523542450</v>
      </c>
      <c r="F42" s="20">
        <f t="shared" si="7"/>
        <v>8016403493</v>
      </c>
      <c r="G42" s="20">
        <f>SUM(G37,G22,G26)+1</f>
        <v>8939531931</v>
      </c>
      <c r="H42" s="20">
        <f>SUM(H37,H22,H26)+2</f>
        <v>9488031956</v>
      </c>
      <c r="I42" s="11"/>
      <c r="J42" s="11"/>
      <c r="K42" s="11"/>
      <c r="L42" s="11"/>
      <c r="M42" s="11"/>
      <c r="N42" s="11"/>
      <c r="O42" s="11"/>
      <c r="P42" s="11"/>
    </row>
    <row r="43" spans="1:25" ht="15.75" customHeight="1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25" ht="15.75" customHeight="1" x14ac:dyDescent="0.25">
      <c r="A44" s="10" t="s">
        <v>74</v>
      </c>
      <c r="B44" s="35">
        <f t="shared" ref="B44:H44" si="8">B37/(B38/10)</f>
        <v>19.761683094202898</v>
      </c>
      <c r="C44" s="35">
        <f t="shared" si="8"/>
        <v>22.079136239130435</v>
      </c>
      <c r="D44" s="35">
        <f t="shared" si="8"/>
        <v>27.372303782608697</v>
      </c>
      <c r="E44" s="35">
        <f t="shared" si="8"/>
        <v>25.756477889098928</v>
      </c>
      <c r="F44" s="35">
        <f t="shared" si="8"/>
        <v>28.293583635790799</v>
      </c>
      <c r="G44" s="35">
        <f t="shared" si="8"/>
        <v>32.189717321991175</v>
      </c>
      <c r="H44" s="35">
        <f t="shared" si="8"/>
        <v>30.727976393423841</v>
      </c>
      <c r="I44" s="11"/>
      <c r="J44" s="11"/>
      <c r="K44" s="11"/>
      <c r="L44" s="11"/>
      <c r="M44" s="11"/>
      <c r="N44" s="11"/>
      <c r="O44" s="11"/>
      <c r="P44" s="11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 x14ac:dyDescent="0.25">
      <c r="A45" s="10" t="s">
        <v>75</v>
      </c>
      <c r="B45" s="11">
        <f t="shared" ref="B45:H45" si="9">B38/10</f>
        <v>138000000</v>
      </c>
      <c r="C45" s="11">
        <f t="shared" si="9"/>
        <v>138000000</v>
      </c>
      <c r="D45" s="11">
        <f t="shared" si="9"/>
        <v>138000000</v>
      </c>
      <c r="E45" s="11">
        <f t="shared" si="9"/>
        <v>158700000</v>
      </c>
      <c r="F45" s="11">
        <f t="shared" si="9"/>
        <v>158700000</v>
      </c>
      <c r="G45" s="11">
        <f t="shared" si="9"/>
        <v>158700000</v>
      </c>
      <c r="H45" s="11">
        <f t="shared" si="9"/>
        <v>174570000</v>
      </c>
      <c r="I45" s="11"/>
      <c r="J45" s="11"/>
      <c r="K45" s="11"/>
      <c r="L45" s="11"/>
      <c r="M45" s="11"/>
      <c r="N45" s="11"/>
      <c r="O45" s="11"/>
      <c r="P45" s="11"/>
    </row>
    <row r="46" spans="1:25" ht="15.75" customHeight="1" x14ac:dyDescent="0.25"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25" ht="15.75" customHeight="1" x14ac:dyDescent="0.25"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25" ht="15.75" customHeight="1" x14ac:dyDescent="0.25"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7:16" ht="15.75" customHeight="1" x14ac:dyDescent="0.25"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7:16" ht="15.75" customHeight="1" x14ac:dyDescent="0.25"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7:16" ht="15.75" customHeight="1" x14ac:dyDescent="0.25"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7:16" ht="15.75" customHeight="1" x14ac:dyDescent="0.25"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7:16" ht="15.75" customHeight="1" x14ac:dyDescent="0.25"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7:16" ht="15.75" customHeight="1" x14ac:dyDescent="0.25"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7:16" ht="15.75" customHeight="1" x14ac:dyDescent="0.25"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7:16" ht="15.75" customHeight="1" x14ac:dyDescent="0.25"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7:16" ht="15.75" customHeight="1" x14ac:dyDescent="0.25"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7:16" ht="15.75" customHeight="1" x14ac:dyDescent="0.25"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7:16" ht="15.75" customHeight="1" x14ac:dyDescent="0.25"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7:16" ht="15.75" customHeight="1" x14ac:dyDescent="0.25"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7:16" ht="15.75" customHeight="1" x14ac:dyDescent="0.25"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7:16" ht="15.75" customHeight="1" x14ac:dyDescent="0.25"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7:16" ht="15.75" customHeight="1" x14ac:dyDescent="0.25"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7:16" ht="15.75" customHeight="1" x14ac:dyDescent="0.25"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7:16" ht="15.75" customHeight="1" x14ac:dyDescent="0.25"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7:16" ht="15.75" customHeight="1" x14ac:dyDescent="0.25"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7:16" ht="15.75" customHeight="1" x14ac:dyDescent="0.25"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7:16" ht="15.75" customHeight="1" x14ac:dyDescent="0.25"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7:16" ht="15.75" customHeight="1" x14ac:dyDescent="0.25"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7:16" ht="15.75" customHeight="1" x14ac:dyDescent="0.2"/>
    <row r="71" spans="7:16" ht="15.75" customHeight="1" x14ac:dyDescent="0.2"/>
    <row r="72" spans="7:16" ht="15.75" customHeight="1" x14ac:dyDescent="0.2"/>
    <row r="73" spans="7:16" ht="15.75" customHeight="1" x14ac:dyDescent="0.2"/>
    <row r="74" spans="7:16" ht="15.75" customHeight="1" x14ac:dyDescent="0.2"/>
    <row r="75" spans="7:16" ht="15.75" customHeight="1" x14ac:dyDescent="0.2"/>
    <row r="76" spans="7:16" ht="15.75" customHeight="1" x14ac:dyDescent="0.2"/>
    <row r="77" spans="7:16" ht="15.75" customHeight="1" x14ac:dyDescent="0.2"/>
    <row r="78" spans="7:16" ht="15.75" customHeight="1" x14ac:dyDescent="0.2"/>
    <row r="79" spans="7:16" ht="15.75" customHeight="1" x14ac:dyDescent="0.2"/>
    <row r="80" spans="7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.125" customWidth="1"/>
    <col min="2" max="5" width="12.5" customWidth="1"/>
    <col min="6" max="7" width="13" customWidth="1"/>
    <col min="8" max="8" width="14" customWidth="1"/>
    <col min="9" max="25" width="7.625" customWidth="1"/>
  </cols>
  <sheetData>
    <row r="1" spans="1:14" x14ac:dyDescent="0.25">
      <c r="A1" s="1" t="s">
        <v>0</v>
      </c>
    </row>
    <row r="2" spans="1:14" ht="15.75" x14ac:dyDescent="0.25">
      <c r="A2" s="1" t="s">
        <v>1</v>
      </c>
      <c r="B2" s="2"/>
    </row>
    <row r="3" spans="1:14" ht="15.75" x14ac:dyDescent="0.25">
      <c r="A3" s="1" t="s">
        <v>3</v>
      </c>
      <c r="B3" s="2"/>
    </row>
    <row r="4" spans="1:14" x14ac:dyDescent="0.25">
      <c r="B4" s="3" t="s">
        <v>4</v>
      </c>
      <c r="C4" s="3" t="s">
        <v>6</v>
      </c>
      <c r="D4" s="4" t="s">
        <v>7</v>
      </c>
      <c r="E4" s="3" t="s">
        <v>4</v>
      </c>
      <c r="F4" s="3" t="s">
        <v>6</v>
      </c>
      <c r="G4" s="5" t="s">
        <v>7</v>
      </c>
      <c r="H4" s="5" t="s">
        <v>8</v>
      </c>
    </row>
    <row r="5" spans="1:14" ht="15.75" x14ac:dyDescent="0.25">
      <c r="B5" s="6">
        <v>43100</v>
      </c>
      <c r="C5" s="6">
        <v>43190</v>
      </c>
      <c r="D5" s="7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14" x14ac:dyDescent="0.25">
      <c r="A6" s="10" t="s">
        <v>11</v>
      </c>
      <c r="B6" s="11">
        <v>3154460115</v>
      </c>
      <c r="C6" s="11">
        <v>5220422811</v>
      </c>
      <c r="D6" s="15">
        <v>2379148561</v>
      </c>
      <c r="E6" s="11">
        <v>4804164043</v>
      </c>
      <c r="F6" s="11">
        <v>7133736739</v>
      </c>
      <c r="G6" s="15">
        <v>2422694259</v>
      </c>
      <c r="H6" s="15">
        <v>4578904850</v>
      </c>
      <c r="I6" s="11"/>
      <c r="J6" s="11"/>
      <c r="K6" s="11"/>
      <c r="L6" s="11"/>
      <c r="M6" s="11"/>
      <c r="N6" s="11"/>
    </row>
    <row r="7" spans="1:14" x14ac:dyDescent="0.25">
      <c r="A7" s="16" t="s">
        <v>14</v>
      </c>
      <c r="B7" s="18">
        <v>2149408704</v>
      </c>
      <c r="C7" s="11">
        <v>3605227535</v>
      </c>
      <c r="D7" s="15">
        <v>1596594528</v>
      </c>
      <c r="E7" s="11">
        <v>3217563867</v>
      </c>
      <c r="F7" s="11">
        <v>4797065068</v>
      </c>
      <c r="G7" s="15">
        <v>1619301328</v>
      </c>
      <c r="H7" s="15">
        <v>3012230457</v>
      </c>
      <c r="I7" s="11"/>
      <c r="J7" s="11"/>
      <c r="K7" s="11"/>
      <c r="L7" s="11"/>
      <c r="M7" s="11"/>
      <c r="N7" s="11"/>
    </row>
    <row r="8" spans="1:14" x14ac:dyDescent="0.25">
      <c r="A8" s="10" t="s">
        <v>15</v>
      </c>
      <c r="B8" s="20">
        <f t="shared" ref="B8:H8" si="0">B6-B7</f>
        <v>1005051411</v>
      </c>
      <c r="C8" s="21">
        <f t="shared" si="0"/>
        <v>1615195276</v>
      </c>
      <c r="D8" s="21">
        <f t="shared" si="0"/>
        <v>782554033</v>
      </c>
      <c r="E8" s="21">
        <f t="shared" si="0"/>
        <v>1586600176</v>
      </c>
      <c r="F8" s="21">
        <f t="shared" si="0"/>
        <v>2336671671</v>
      </c>
      <c r="G8" s="21">
        <f t="shared" si="0"/>
        <v>803392931</v>
      </c>
      <c r="H8" s="21">
        <f t="shared" si="0"/>
        <v>1566674393</v>
      </c>
      <c r="I8" s="11"/>
      <c r="J8" s="11"/>
      <c r="K8" s="11"/>
      <c r="L8" s="11"/>
      <c r="M8" s="11"/>
      <c r="N8" s="11"/>
    </row>
    <row r="9" spans="1:14" x14ac:dyDescent="0.25">
      <c r="A9" s="1"/>
      <c r="B9" s="20"/>
      <c r="C9" s="11"/>
      <c r="D9" s="12"/>
      <c r="E9" s="20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0" t="s">
        <v>21</v>
      </c>
      <c r="B10" s="20">
        <f t="shared" ref="B10:H10" si="1">B11+B12</f>
        <v>171791200</v>
      </c>
      <c r="C10" s="20">
        <f t="shared" si="1"/>
        <v>253226245</v>
      </c>
      <c r="D10" s="20">
        <f t="shared" si="1"/>
        <v>103878350</v>
      </c>
      <c r="E10" s="20">
        <f t="shared" si="1"/>
        <v>193984935</v>
      </c>
      <c r="F10" s="20">
        <f t="shared" si="1"/>
        <v>285489339</v>
      </c>
      <c r="G10" s="20">
        <f t="shared" si="1"/>
        <v>98322563</v>
      </c>
      <c r="H10" s="20">
        <f t="shared" si="1"/>
        <v>185302749</v>
      </c>
      <c r="I10" s="11"/>
      <c r="J10" s="11"/>
      <c r="K10" s="11"/>
      <c r="L10" s="11"/>
      <c r="M10" s="11"/>
      <c r="N10" s="11"/>
    </row>
    <row r="11" spans="1:14" x14ac:dyDescent="0.25">
      <c r="A11" s="16" t="s">
        <v>25</v>
      </c>
      <c r="B11" s="11">
        <v>64240896</v>
      </c>
      <c r="C11" s="11">
        <v>89053984</v>
      </c>
      <c r="D11" s="15">
        <v>30106642</v>
      </c>
      <c r="E11" s="11">
        <v>57570338</v>
      </c>
      <c r="F11" s="11">
        <v>87173629</v>
      </c>
      <c r="G11" s="15">
        <v>27705421</v>
      </c>
      <c r="H11" s="15">
        <v>57011422</v>
      </c>
      <c r="I11" s="11"/>
      <c r="J11" s="11"/>
      <c r="K11" s="11"/>
      <c r="L11" s="11"/>
      <c r="M11" s="11"/>
      <c r="N11" s="11"/>
    </row>
    <row r="12" spans="1:14" x14ac:dyDescent="0.25">
      <c r="A12" s="25" t="s">
        <v>27</v>
      </c>
      <c r="B12" s="11">
        <v>107550304</v>
      </c>
      <c r="C12" s="11">
        <v>164172261</v>
      </c>
      <c r="D12" s="15">
        <v>73771708</v>
      </c>
      <c r="E12" s="11">
        <v>136414597</v>
      </c>
      <c r="F12" s="11">
        <v>198315710</v>
      </c>
      <c r="G12" s="15">
        <v>70617142</v>
      </c>
      <c r="H12" s="15">
        <v>128291327</v>
      </c>
      <c r="I12" s="11"/>
      <c r="J12" s="11"/>
      <c r="K12" s="11"/>
      <c r="L12" s="11"/>
      <c r="M12" s="11"/>
      <c r="N12" s="11"/>
    </row>
    <row r="13" spans="1:14" x14ac:dyDescent="0.25">
      <c r="A13" s="10" t="s">
        <v>31</v>
      </c>
      <c r="B13" s="20">
        <f t="shared" ref="B13:H13" si="2">B8-B10</f>
        <v>833260211</v>
      </c>
      <c r="C13" s="20">
        <f t="shared" si="2"/>
        <v>1361969031</v>
      </c>
      <c r="D13" s="20">
        <f t="shared" si="2"/>
        <v>678675683</v>
      </c>
      <c r="E13" s="20">
        <f t="shared" si="2"/>
        <v>1392615241</v>
      </c>
      <c r="F13" s="20">
        <f t="shared" si="2"/>
        <v>2051182332</v>
      </c>
      <c r="G13" s="20">
        <f t="shared" si="2"/>
        <v>705070368</v>
      </c>
      <c r="H13" s="20">
        <f t="shared" si="2"/>
        <v>1381371644</v>
      </c>
      <c r="I13" s="11"/>
      <c r="J13" s="11"/>
      <c r="K13" s="11"/>
      <c r="L13" s="11"/>
      <c r="M13" s="11"/>
      <c r="N13" s="11"/>
    </row>
    <row r="14" spans="1:14" x14ac:dyDescent="0.25">
      <c r="A14" s="28" t="s">
        <v>33</v>
      </c>
      <c r="B14" s="20"/>
      <c r="C14" s="20"/>
      <c r="D14" s="12"/>
      <c r="E14" s="20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6" t="s">
        <v>36</v>
      </c>
      <c r="B15" s="11">
        <v>130275211</v>
      </c>
      <c r="C15" s="11">
        <v>198815457</v>
      </c>
      <c r="D15" s="15">
        <v>72508553</v>
      </c>
      <c r="E15" s="11">
        <v>144067964</v>
      </c>
      <c r="F15" s="11">
        <v>223434085</v>
      </c>
      <c r="G15" s="15">
        <v>88043282</v>
      </c>
      <c r="H15" s="15">
        <v>176416077</v>
      </c>
      <c r="I15" s="11"/>
      <c r="J15" s="11"/>
      <c r="K15" s="11"/>
      <c r="L15" s="11"/>
      <c r="M15" s="11"/>
      <c r="N15" s="11"/>
    </row>
    <row r="16" spans="1:14" x14ac:dyDescent="0.25">
      <c r="A16" s="16" t="s">
        <v>37</v>
      </c>
      <c r="B16" s="11">
        <v>2869619</v>
      </c>
      <c r="C16" s="11">
        <v>3298481</v>
      </c>
      <c r="D16" s="15">
        <v>619912</v>
      </c>
      <c r="E16" s="11">
        <v>1968191</v>
      </c>
      <c r="F16" s="11">
        <v>3138016</v>
      </c>
      <c r="G16" s="15">
        <v>859770</v>
      </c>
      <c r="H16" s="15">
        <v>1805410</v>
      </c>
      <c r="I16" s="11"/>
      <c r="J16" s="11"/>
      <c r="K16" s="11"/>
      <c r="L16" s="11"/>
      <c r="M16" s="11"/>
      <c r="N16" s="11"/>
    </row>
    <row r="17" spans="1:25" x14ac:dyDescent="0.25">
      <c r="A17" s="10" t="s">
        <v>40</v>
      </c>
      <c r="B17" s="20">
        <f t="shared" ref="B17:H17" si="3">B13-B15+B16</f>
        <v>705854619</v>
      </c>
      <c r="C17" s="20">
        <f t="shared" si="3"/>
        <v>1166452055</v>
      </c>
      <c r="D17" s="20">
        <f t="shared" si="3"/>
        <v>606787042</v>
      </c>
      <c r="E17" s="20">
        <f t="shared" si="3"/>
        <v>1250515468</v>
      </c>
      <c r="F17" s="20">
        <f t="shared" si="3"/>
        <v>1830886263</v>
      </c>
      <c r="G17" s="20">
        <f t="shared" si="3"/>
        <v>617886856</v>
      </c>
      <c r="H17" s="20">
        <f t="shared" si="3"/>
        <v>1206760977</v>
      </c>
      <c r="I17" s="11"/>
      <c r="J17" s="11"/>
      <c r="K17" s="11"/>
      <c r="L17" s="11"/>
      <c r="M17" s="11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6" t="s">
        <v>47</v>
      </c>
      <c r="B18" s="18">
        <v>33612125</v>
      </c>
      <c r="C18" s="11">
        <v>55545336</v>
      </c>
      <c r="D18" s="15">
        <v>28894621</v>
      </c>
      <c r="E18" s="18">
        <v>59548356</v>
      </c>
      <c r="F18" s="11">
        <v>87185060</v>
      </c>
      <c r="G18" s="15">
        <v>29423184</v>
      </c>
      <c r="H18" s="15">
        <v>57464808</v>
      </c>
      <c r="I18" s="11"/>
      <c r="J18" s="11"/>
      <c r="K18" s="11"/>
      <c r="L18" s="11"/>
      <c r="M18" s="11"/>
      <c r="N18" s="11"/>
    </row>
    <row r="19" spans="1:25" x14ac:dyDescent="0.25">
      <c r="A19" s="10" t="s">
        <v>48</v>
      </c>
      <c r="B19" s="20">
        <f t="shared" ref="B19:H19" si="4">B17-B18</f>
        <v>672242494</v>
      </c>
      <c r="C19" s="21">
        <f t="shared" si="4"/>
        <v>1110906719</v>
      </c>
      <c r="D19" s="21">
        <f t="shared" si="4"/>
        <v>577892421</v>
      </c>
      <c r="E19" s="20">
        <f t="shared" si="4"/>
        <v>1190967112</v>
      </c>
      <c r="F19" s="21">
        <f t="shared" si="4"/>
        <v>1743701203</v>
      </c>
      <c r="G19" s="21">
        <f t="shared" si="4"/>
        <v>588463672</v>
      </c>
      <c r="H19" s="21">
        <f t="shared" si="4"/>
        <v>1149296169</v>
      </c>
      <c r="I19" s="11"/>
      <c r="J19" s="11"/>
      <c r="K19" s="11"/>
      <c r="L19" s="11"/>
      <c r="M19" s="11"/>
      <c r="N19" s="11"/>
    </row>
    <row r="20" spans="1:25" x14ac:dyDescent="0.25">
      <c r="B20" s="20"/>
      <c r="C20" s="11"/>
      <c r="D20" s="12"/>
      <c r="E20" s="20"/>
      <c r="F20" s="11"/>
      <c r="G20" s="11"/>
      <c r="H20" s="11"/>
      <c r="I20" s="11"/>
      <c r="J20" s="11"/>
      <c r="K20" s="11"/>
      <c r="L20" s="11"/>
      <c r="M20" s="11"/>
      <c r="N20" s="11"/>
    </row>
    <row r="21" spans="1:25" ht="15.75" customHeight="1" x14ac:dyDescent="0.25">
      <c r="A21" s="14" t="s">
        <v>53</v>
      </c>
      <c r="B21" s="20">
        <f t="shared" ref="B21:H21" si="5">SUM(B22:B23)</f>
        <v>185541632</v>
      </c>
      <c r="C21" s="20">
        <f t="shared" si="5"/>
        <v>304397324</v>
      </c>
      <c r="D21" s="20">
        <f t="shared" si="5"/>
        <v>155767649</v>
      </c>
      <c r="E21" s="20">
        <f t="shared" si="5"/>
        <v>320667221</v>
      </c>
      <c r="F21" s="20">
        <f t="shared" si="5"/>
        <v>470762630</v>
      </c>
      <c r="G21" s="20">
        <f t="shared" si="5"/>
        <v>153072163</v>
      </c>
      <c r="H21" s="20">
        <f t="shared" si="5"/>
        <v>299529959</v>
      </c>
      <c r="I21" s="11"/>
      <c r="J21" s="11"/>
      <c r="K21" s="11"/>
      <c r="L21" s="11"/>
      <c r="M21" s="11"/>
      <c r="N21" s="11"/>
    </row>
    <row r="22" spans="1:25" ht="15.75" customHeight="1" x14ac:dyDescent="0.25">
      <c r="A22" s="16" t="s">
        <v>58</v>
      </c>
      <c r="B22" s="11">
        <v>168060623</v>
      </c>
      <c r="C22" s="11">
        <v>277726680</v>
      </c>
      <c r="D22" s="15">
        <v>144473105</v>
      </c>
      <c r="E22" s="11">
        <v>297741778</v>
      </c>
      <c r="F22" s="11">
        <v>435925301</v>
      </c>
      <c r="G22" s="15">
        <v>147115918</v>
      </c>
      <c r="H22" s="15">
        <v>287324042</v>
      </c>
      <c r="I22" s="11"/>
      <c r="J22" s="11"/>
      <c r="K22" s="11"/>
      <c r="L22" s="11"/>
      <c r="M22" s="11"/>
      <c r="N22" s="11"/>
    </row>
    <row r="23" spans="1:25" ht="15.75" customHeight="1" x14ac:dyDescent="0.25">
      <c r="A23" s="22" t="s">
        <v>60</v>
      </c>
      <c r="B23" s="11">
        <v>17481009</v>
      </c>
      <c r="C23" s="11">
        <v>26670644</v>
      </c>
      <c r="D23" s="15">
        <v>11294544</v>
      </c>
      <c r="E23" s="11">
        <v>22925443</v>
      </c>
      <c r="F23" s="11">
        <v>34837329</v>
      </c>
      <c r="G23" s="15">
        <v>5956245</v>
      </c>
      <c r="H23" s="15">
        <v>12205917</v>
      </c>
      <c r="I23" s="11"/>
      <c r="J23" s="11"/>
      <c r="K23" s="11"/>
      <c r="L23" s="11"/>
      <c r="M23" s="11"/>
      <c r="N23" s="11"/>
    </row>
    <row r="24" spans="1:25" ht="15.75" customHeight="1" x14ac:dyDescent="0.25">
      <c r="A24" s="2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25" ht="15.75" customHeight="1" x14ac:dyDescent="0.25">
      <c r="A25" s="10" t="s">
        <v>63</v>
      </c>
      <c r="B25" s="31">
        <f t="shared" ref="B25:F25" si="6">B19-B21</f>
        <v>486700862</v>
      </c>
      <c r="C25" s="31">
        <f t="shared" si="6"/>
        <v>806509395</v>
      </c>
      <c r="D25" s="31">
        <f t="shared" si="6"/>
        <v>422124772</v>
      </c>
      <c r="E25" s="31">
        <f t="shared" si="6"/>
        <v>870299891</v>
      </c>
      <c r="F25" s="31">
        <f t="shared" si="6"/>
        <v>1272938573</v>
      </c>
      <c r="G25" s="31">
        <f>G19-G21+1</f>
        <v>435391510</v>
      </c>
      <c r="H25" s="31">
        <f>H19-H21-1</f>
        <v>849766209</v>
      </c>
      <c r="I25" s="11"/>
      <c r="J25" s="11"/>
      <c r="K25" s="11"/>
      <c r="L25" s="11"/>
      <c r="M25" s="11"/>
      <c r="N25" s="11"/>
    </row>
    <row r="26" spans="1:25" ht="15.75" customHeight="1" x14ac:dyDescent="0.25">
      <c r="A26" s="1"/>
      <c r="B26" s="20"/>
      <c r="C26" s="11"/>
      <c r="D26" s="20"/>
      <c r="E26" s="20"/>
      <c r="F26" s="11"/>
      <c r="G26" s="11"/>
      <c r="H26" s="11"/>
      <c r="I26" s="11"/>
      <c r="J26" s="11"/>
      <c r="K26" s="11"/>
      <c r="L26" s="11"/>
      <c r="M26" s="11"/>
      <c r="N26" s="11"/>
    </row>
    <row r="27" spans="1:25" ht="15.75" customHeight="1" x14ac:dyDescent="0.25">
      <c r="A27" s="10" t="s">
        <v>68</v>
      </c>
      <c r="B27" s="34">
        <f>B25/('1'!B38/10)</f>
        <v>3.5268178405797102</v>
      </c>
      <c r="C27" s="34">
        <f>C25/('1'!C38/10)</f>
        <v>5.8442709782608695</v>
      </c>
      <c r="D27" s="34">
        <f>D25/('1'!D38/10)</f>
        <v>3.0588751594202899</v>
      </c>
      <c r="E27" s="34">
        <f>E25/('1'!E38/10)</f>
        <v>5.4839312602394452</v>
      </c>
      <c r="F27" s="34">
        <f>F25/('1'!F38/10)</f>
        <v>8.0210370069313175</v>
      </c>
      <c r="G27" s="34">
        <f>G25/('1'!G38/10)</f>
        <v>2.7434877756773788</v>
      </c>
      <c r="H27" s="34">
        <f>H25/('1'!H38/10)</f>
        <v>4.8677677092283895</v>
      </c>
      <c r="I27" s="11"/>
      <c r="J27" s="11"/>
      <c r="K27" s="11"/>
      <c r="L27" s="11"/>
      <c r="M27" s="11"/>
      <c r="N27" s="11"/>
    </row>
    <row r="28" spans="1:25" ht="15.75" customHeight="1" x14ac:dyDescent="0.25">
      <c r="A28" s="28" t="s">
        <v>73</v>
      </c>
      <c r="B28" s="11">
        <f>'1'!B38/10</f>
        <v>138000000</v>
      </c>
      <c r="C28" s="11">
        <f>'1'!C38/10</f>
        <v>138000000</v>
      </c>
      <c r="D28" s="11">
        <f>'1'!D38/10</f>
        <v>138000000</v>
      </c>
      <c r="E28" s="11">
        <f>'1'!E38/10</f>
        <v>158700000</v>
      </c>
      <c r="F28" s="11">
        <f>'1'!F38/10</f>
        <v>158700000</v>
      </c>
      <c r="G28" s="11">
        <f>'1'!G38/10</f>
        <v>158700000</v>
      </c>
      <c r="H28" s="11">
        <f>'1'!H38/10</f>
        <v>174570000</v>
      </c>
      <c r="I28" s="11"/>
      <c r="J28" s="11"/>
      <c r="K28" s="11"/>
      <c r="L28" s="11"/>
      <c r="M28" s="11"/>
      <c r="N28" s="11"/>
    </row>
    <row r="29" spans="1:25" ht="15.75" customHeight="1" x14ac:dyDescent="0.25">
      <c r="G29" s="11"/>
      <c r="H29" s="11"/>
      <c r="I29" s="11"/>
      <c r="J29" s="11"/>
      <c r="K29" s="11"/>
      <c r="L29" s="11"/>
      <c r="M29" s="11"/>
      <c r="N29" s="11"/>
    </row>
    <row r="30" spans="1:25" ht="15.75" customHeight="1" x14ac:dyDescent="0.25">
      <c r="G30" s="11"/>
      <c r="H30" s="11"/>
      <c r="I30" s="11"/>
      <c r="J30" s="11"/>
      <c r="K30" s="11"/>
      <c r="L30" s="11"/>
      <c r="M30" s="11"/>
      <c r="N30" s="11"/>
    </row>
    <row r="31" spans="1:25" ht="15.75" customHeight="1" x14ac:dyDescent="0.25">
      <c r="G31" s="11"/>
      <c r="H31" s="11"/>
      <c r="I31" s="11"/>
      <c r="J31" s="11"/>
      <c r="K31" s="11"/>
      <c r="L31" s="11"/>
      <c r="M31" s="11"/>
      <c r="N31" s="11"/>
    </row>
    <row r="32" spans="1:25" ht="15.75" customHeight="1" x14ac:dyDescent="0.25">
      <c r="G32" s="11"/>
      <c r="H32" s="11"/>
      <c r="I32" s="11"/>
      <c r="J32" s="11"/>
      <c r="K32" s="11"/>
      <c r="L32" s="11"/>
      <c r="M32" s="11"/>
      <c r="N32" s="11"/>
    </row>
    <row r="33" spans="7:14" ht="15.75" customHeight="1" x14ac:dyDescent="0.25">
      <c r="G33" s="11"/>
      <c r="H33" s="11"/>
      <c r="I33" s="11"/>
      <c r="J33" s="11"/>
      <c r="K33" s="11"/>
      <c r="L33" s="11"/>
      <c r="M33" s="11"/>
      <c r="N33" s="11"/>
    </row>
    <row r="34" spans="7:14" ht="15.75" customHeight="1" x14ac:dyDescent="0.25">
      <c r="G34" s="11"/>
      <c r="H34" s="11"/>
      <c r="I34" s="11"/>
      <c r="J34" s="11"/>
      <c r="K34" s="11"/>
      <c r="L34" s="11"/>
      <c r="M34" s="11"/>
      <c r="N34" s="11"/>
    </row>
    <row r="35" spans="7:14" ht="15.75" customHeight="1" x14ac:dyDescent="0.25">
      <c r="G35" s="11"/>
      <c r="H35" s="11"/>
      <c r="I35" s="11"/>
      <c r="J35" s="11"/>
      <c r="K35" s="11"/>
      <c r="L35" s="11"/>
      <c r="M35" s="11"/>
      <c r="N35" s="11"/>
    </row>
    <row r="36" spans="7:14" ht="15.75" customHeight="1" x14ac:dyDescent="0.25">
      <c r="G36" s="11"/>
      <c r="H36" s="11"/>
      <c r="I36" s="11"/>
      <c r="J36" s="11"/>
      <c r="K36" s="11"/>
      <c r="L36" s="11"/>
      <c r="M36" s="11"/>
      <c r="N36" s="11"/>
    </row>
    <row r="37" spans="7:14" ht="15.75" customHeight="1" x14ac:dyDescent="0.25">
      <c r="G37" s="11"/>
      <c r="H37" s="11"/>
      <c r="I37" s="11"/>
      <c r="J37" s="11"/>
      <c r="K37" s="11"/>
      <c r="L37" s="11"/>
      <c r="M37" s="11"/>
      <c r="N37" s="11"/>
    </row>
    <row r="38" spans="7:14" ht="15.75" customHeight="1" x14ac:dyDescent="0.25">
      <c r="G38" s="11"/>
      <c r="H38" s="11"/>
      <c r="I38" s="11"/>
      <c r="J38" s="11"/>
      <c r="K38" s="11"/>
      <c r="L38" s="11"/>
      <c r="M38" s="11"/>
      <c r="N38" s="11"/>
    </row>
    <row r="39" spans="7:14" ht="15.75" customHeight="1" x14ac:dyDescent="0.25">
      <c r="G39" s="11"/>
      <c r="H39" s="11"/>
      <c r="I39" s="11"/>
      <c r="J39" s="11"/>
      <c r="K39" s="11"/>
      <c r="L39" s="11"/>
      <c r="M39" s="11"/>
      <c r="N39" s="11"/>
    </row>
    <row r="40" spans="7:14" ht="15.75" customHeight="1" x14ac:dyDescent="0.25">
      <c r="G40" s="11"/>
      <c r="H40" s="11"/>
      <c r="I40" s="11"/>
      <c r="J40" s="11"/>
      <c r="K40" s="11"/>
      <c r="L40" s="11"/>
      <c r="M40" s="11"/>
      <c r="N40" s="11"/>
    </row>
    <row r="41" spans="7:14" ht="15.75" customHeight="1" x14ac:dyDescent="0.25">
      <c r="G41" s="11"/>
      <c r="H41" s="11"/>
      <c r="I41" s="11"/>
      <c r="J41" s="11"/>
      <c r="K41" s="11"/>
      <c r="L41" s="11"/>
      <c r="M41" s="11"/>
      <c r="N41" s="11"/>
    </row>
    <row r="42" spans="7:14" ht="15.75" customHeight="1" x14ac:dyDescent="0.25">
      <c r="G42" s="11"/>
      <c r="H42" s="11"/>
      <c r="I42" s="11"/>
      <c r="J42" s="11"/>
      <c r="K42" s="11"/>
      <c r="L42" s="11"/>
      <c r="M42" s="11"/>
      <c r="N42" s="11"/>
    </row>
    <row r="43" spans="7:14" ht="15.75" customHeight="1" x14ac:dyDescent="0.25">
      <c r="G43" s="11"/>
      <c r="H43" s="11"/>
      <c r="I43" s="11"/>
      <c r="J43" s="11"/>
      <c r="K43" s="11"/>
      <c r="L43" s="11"/>
      <c r="M43" s="11"/>
      <c r="N43" s="11"/>
    </row>
    <row r="44" spans="7:14" ht="15.75" customHeight="1" x14ac:dyDescent="0.25">
      <c r="G44" s="11"/>
      <c r="H44" s="11"/>
      <c r="I44" s="11"/>
      <c r="J44" s="11"/>
      <c r="K44" s="11"/>
      <c r="L44" s="11"/>
      <c r="M44" s="11"/>
      <c r="N44" s="11"/>
    </row>
    <row r="45" spans="7:14" ht="15.75" customHeight="1" x14ac:dyDescent="0.25">
      <c r="G45" s="11"/>
      <c r="H45" s="11"/>
      <c r="I45" s="11"/>
      <c r="J45" s="11"/>
      <c r="K45" s="11"/>
      <c r="L45" s="11"/>
      <c r="M45" s="11"/>
      <c r="N45" s="11"/>
    </row>
    <row r="46" spans="7:14" ht="15.75" customHeight="1" x14ac:dyDescent="0.25">
      <c r="G46" s="11"/>
      <c r="H46" s="11"/>
      <c r="I46" s="11"/>
      <c r="J46" s="11"/>
      <c r="K46" s="11"/>
      <c r="L46" s="11"/>
      <c r="M46" s="11"/>
      <c r="N46" s="11"/>
    </row>
    <row r="47" spans="7:14" ht="15.75" customHeight="1" x14ac:dyDescent="0.25">
      <c r="G47" s="11"/>
      <c r="H47" s="11"/>
      <c r="I47" s="11"/>
      <c r="J47" s="11"/>
      <c r="K47" s="11"/>
      <c r="L47" s="11"/>
      <c r="M47" s="11"/>
      <c r="N47" s="11"/>
    </row>
    <row r="48" spans="7:14" ht="15.75" customHeight="1" x14ac:dyDescent="0.25">
      <c r="G48" s="11"/>
      <c r="H48" s="11"/>
      <c r="I48" s="11"/>
      <c r="J48" s="11"/>
      <c r="K48" s="11"/>
      <c r="L48" s="11"/>
      <c r="M48" s="11"/>
      <c r="N48" s="11"/>
    </row>
    <row r="49" spans="1:14" ht="15.75" customHeight="1" x14ac:dyDescent="0.25">
      <c r="G49" s="11"/>
      <c r="H49" s="11"/>
      <c r="I49" s="11"/>
      <c r="J49" s="11"/>
      <c r="K49" s="11"/>
      <c r="L49" s="11"/>
      <c r="M49" s="11"/>
      <c r="N49" s="11"/>
    </row>
    <row r="50" spans="1:14" ht="15.75" customHeight="1" x14ac:dyDescent="0.25">
      <c r="G50" s="11"/>
      <c r="H50" s="11"/>
      <c r="I50" s="11"/>
      <c r="J50" s="11"/>
      <c r="K50" s="11"/>
      <c r="L50" s="11"/>
      <c r="M50" s="11"/>
      <c r="N50" s="11"/>
    </row>
    <row r="51" spans="1:14" ht="15.75" customHeight="1" x14ac:dyDescent="0.25">
      <c r="A51" s="22"/>
      <c r="G51" s="11"/>
      <c r="H51" s="11"/>
      <c r="I51" s="11"/>
      <c r="J51" s="11"/>
      <c r="K51" s="11"/>
      <c r="L51" s="11"/>
      <c r="M51" s="11"/>
      <c r="N51" s="11"/>
    </row>
    <row r="52" spans="1:14" ht="15.75" customHeight="1" x14ac:dyDescent="0.25">
      <c r="G52" s="11"/>
      <c r="H52" s="11"/>
      <c r="I52" s="11"/>
      <c r="J52" s="11"/>
      <c r="K52" s="11"/>
      <c r="L52" s="11"/>
      <c r="M52" s="11"/>
      <c r="N52" s="11"/>
    </row>
    <row r="53" spans="1:14" ht="15.75" customHeight="1" x14ac:dyDescent="0.25">
      <c r="G53" s="11"/>
      <c r="H53" s="11"/>
      <c r="I53" s="11"/>
      <c r="J53" s="11"/>
      <c r="K53" s="11"/>
      <c r="L53" s="11"/>
      <c r="M53" s="11"/>
      <c r="N53" s="11"/>
    </row>
    <row r="54" spans="1:14" ht="15.75" customHeight="1" x14ac:dyDescent="0.25">
      <c r="G54" s="11"/>
      <c r="H54" s="11"/>
      <c r="I54" s="11"/>
      <c r="J54" s="11"/>
      <c r="K54" s="11"/>
      <c r="L54" s="11"/>
      <c r="M54" s="11"/>
      <c r="N54" s="11"/>
    </row>
    <row r="55" spans="1:14" ht="15.75" customHeight="1" x14ac:dyDescent="0.25">
      <c r="G55" s="11"/>
      <c r="H55" s="11"/>
      <c r="I55" s="11"/>
      <c r="J55" s="11"/>
      <c r="K55" s="11"/>
      <c r="L55" s="11"/>
      <c r="M55" s="11"/>
      <c r="N55" s="11"/>
    </row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7" sqref="K17"/>
    </sheetView>
  </sheetViews>
  <sheetFormatPr defaultColWidth="12.625" defaultRowHeight="15" customHeight="1" x14ac:dyDescent="0.2"/>
  <cols>
    <col min="1" max="1" width="36.375" customWidth="1"/>
    <col min="2" max="2" width="14.125" customWidth="1"/>
    <col min="3" max="5" width="13.125" customWidth="1"/>
    <col min="6" max="6" width="13.625" customWidth="1"/>
    <col min="7" max="7" width="13.5" customWidth="1"/>
    <col min="8" max="8" width="14.125" customWidth="1"/>
    <col min="9" max="26" width="7.625" customWidth="1"/>
  </cols>
  <sheetData>
    <row r="1" spans="1:14" x14ac:dyDescent="0.25">
      <c r="A1" s="1" t="s">
        <v>0</v>
      </c>
    </row>
    <row r="2" spans="1:14" x14ac:dyDescent="0.25">
      <c r="A2" s="1" t="s">
        <v>5</v>
      </c>
    </row>
    <row r="3" spans="1:14" x14ac:dyDescent="0.25">
      <c r="A3" s="1" t="s">
        <v>3</v>
      </c>
    </row>
    <row r="4" spans="1:14" x14ac:dyDescent="0.25">
      <c r="B4" s="3" t="s">
        <v>4</v>
      </c>
      <c r="C4" s="3" t="s">
        <v>6</v>
      </c>
      <c r="D4" s="4" t="s">
        <v>7</v>
      </c>
      <c r="E4" s="3" t="s">
        <v>4</v>
      </c>
      <c r="F4" s="3" t="s">
        <v>6</v>
      </c>
      <c r="G4" s="5" t="s">
        <v>7</v>
      </c>
      <c r="H4" s="5" t="s">
        <v>8</v>
      </c>
    </row>
    <row r="5" spans="1:14" ht="15.75" x14ac:dyDescent="0.25">
      <c r="B5" s="6">
        <v>43100</v>
      </c>
      <c r="C5" s="6">
        <v>43190</v>
      </c>
      <c r="D5" s="7">
        <v>43373</v>
      </c>
      <c r="E5" s="6">
        <v>43465</v>
      </c>
      <c r="F5" s="6">
        <v>43555</v>
      </c>
      <c r="G5" s="8">
        <v>43738</v>
      </c>
      <c r="H5" s="8">
        <v>43830</v>
      </c>
    </row>
    <row r="6" spans="1:14" x14ac:dyDescent="0.25">
      <c r="A6" s="10" t="s">
        <v>10</v>
      </c>
      <c r="C6" s="11"/>
      <c r="D6" s="12"/>
      <c r="E6" s="11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6" t="s">
        <v>13</v>
      </c>
      <c r="B7" s="17">
        <v>3067598571</v>
      </c>
      <c r="C7" s="11">
        <v>4607714258</v>
      </c>
      <c r="D7" s="15">
        <v>2275735290</v>
      </c>
      <c r="E7" s="11">
        <v>4604053862</v>
      </c>
      <c r="F7" s="13">
        <v>6796182410</v>
      </c>
      <c r="G7" s="19">
        <v>2299577008</v>
      </c>
      <c r="H7" s="19">
        <v>4302797646</v>
      </c>
      <c r="I7" s="13"/>
      <c r="J7" s="13"/>
      <c r="K7" s="13"/>
      <c r="L7" s="13"/>
      <c r="M7" s="13"/>
      <c r="N7" s="13"/>
    </row>
    <row r="8" spans="1:14" x14ac:dyDescent="0.25">
      <c r="A8" s="16" t="s">
        <v>16</v>
      </c>
      <c r="B8" s="12">
        <v>-2466843799</v>
      </c>
      <c r="C8" s="11">
        <v>-4283759341</v>
      </c>
      <c r="D8" s="15">
        <v>-1740015220</v>
      </c>
      <c r="E8" s="11">
        <v>-3622775125</v>
      </c>
      <c r="F8" s="13">
        <v>-5550353988</v>
      </c>
      <c r="G8" s="19">
        <v>-1825085389</v>
      </c>
      <c r="H8" s="19">
        <v>-3477736045</v>
      </c>
      <c r="I8" s="13"/>
      <c r="J8" s="13"/>
      <c r="K8" s="13"/>
      <c r="L8" s="13"/>
      <c r="M8" s="13"/>
      <c r="N8" s="13"/>
    </row>
    <row r="9" spans="1:14" ht="14.25" customHeight="1" x14ac:dyDescent="0.25">
      <c r="A9" s="16" t="s">
        <v>17</v>
      </c>
      <c r="B9" s="15">
        <v>-165365991</v>
      </c>
      <c r="C9" s="11">
        <v>-254596646</v>
      </c>
      <c r="D9" s="15">
        <v>-138603680</v>
      </c>
      <c r="E9" s="11">
        <v>-294764968</v>
      </c>
      <c r="F9" s="13">
        <v>-428404888</v>
      </c>
      <c r="G9" s="19">
        <v>-85388521</v>
      </c>
      <c r="H9" s="19">
        <v>-215451655</v>
      </c>
      <c r="I9" s="13"/>
      <c r="J9" s="13"/>
      <c r="K9" s="13"/>
      <c r="L9" s="13"/>
      <c r="M9" s="13"/>
      <c r="N9" s="13"/>
    </row>
    <row r="10" spans="1:14" x14ac:dyDescent="0.25">
      <c r="A10" s="1"/>
      <c r="B10" s="20">
        <f t="shared" ref="B10:H10" si="0">SUM(B7:B9)</f>
        <v>435388781</v>
      </c>
      <c r="C10" s="20">
        <f t="shared" si="0"/>
        <v>69358271</v>
      </c>
      <c r="D10" s="20">
        <f t="shared" si="0"/>
        <v>397116390</v>
      </c>
      <c r="E10" s="20">
        <f t="shared" si="0"/>
        <v>686513769</v>
      </c>
      <c r="F10" s="20">
        <f t="shared" si="0"/>
        <v>817423534</v>
      </c>
      <c r="G10" s="20">
        <f t="shared" si="0"/>
        <v>389103098</v>
      </c>
      <c r="H10" s="20">
        <f t="shared" si="0"/>
        <v>609609946</v>
      </c>
      <c r="I10" s="13"/>
      <c r="J10" s="13"/>
      <c r="K10" s="13"/>
      <c r="L10" s="13"/>
      <c r="M10" s="13"/>
      <c r="N10" s="13"/>
    </row>
    <row r="11" spans="1:14" x14ac:dyDescent="0.25">
      <c r="B11" s="11"/>
      <c r="C11" s="11"/>
      <c r="D11" s="12"/>
      <c r="E11" s="11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0" t="s">
        <v>22</v>
      </c>
      <c r="B12" s="11"/>
      <c r="C12" s="11"/>
      <c r="D12" s="12"/>
      <c r="E12" s="11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24" t="s">
        <v>24</v>
      </c>
      <c r="B13" s="15">
        <v>-39852383</v>
      </c>
      <c r="C13" s="11">
        <v>-121394768</v>
      </c>
      <c r="D13" s="15">
        <v>-62424925</v>
      </c>
      <c r="E13" s="11">
        <v>-41811766</v>
      </c>
      <c r="F13" s="13">
        <v>-91940167</v>
      </c>
      <c r="G13" s="19">
        <v>-36643318</v>
      </c>
      <c r="H13" s="19">
        <v>-68328329</v>
      </c>
      <c r="I13" s="13"/>
      <c r="J13" s="13"/>
      <c r="K13" s="13"/>
      <c r="L13" s="13"/>
      <c r="M13" s="13"/>
      <c r="N13" s="13"/>
    </row>
    <row r="14" spans="1:14" x14ac:dyDescent="0.25">
      <c r="A14" s="26" t="s">
        <v>28</v>
      </c>
      <c r="B14" s="27"/>
      <c r="C14" s="11"/>
      <c r="D14" s="27"/>
      <c r="E14" s="11"/>
      <c r="F14" s="13"/>
      <c r="G14" s="19">
        <v>-35436000</v>
      </c>
      <c r="H14" s="19">
        <v>-60769000</v>
      </c>
      <c r="I14" s="13"/>
      <c r="J14" s="13"/>
      <c r="K14" s="13"/>
      <c r="L14" s="13"/>
      <c r="M14" s="13"/>
      <c r="N14" s="13"/>
    </row>
    <row r="15" spans="1:14" x14ac:dyDescent="0.25">
      <c r="A15" s="1"/>
      <c r="B15" s="20">
        <f t="shared" ref="B15:F15" si="1">SUM(B13)</f>
        <v>-39852383</v>
      </c>
      <c r="C15" s="20">
        <f t="shared" si="1"/>
        <v>-121394768</v>
      </c>
      <c r="D15" s="20">
        <f t="shared" si="1"/>
        <v>-62424925</v>
      </c>
      <c r="E15" s="20">
        <f t="shared" si="1"/>
        <v>-41811766</v>
      </c>
      <c r="F15" s="20">
        <f t="shared" si="1"/>
        <v>-91940167</v>
      </c>
      <c r="G15" s="20">
        <f t="shared" ref="G15:H15" si="2">SUM(G13,G14)</f>
        <v>-72079318</v>
      </c>
      <c r="H15" s="20">
        <f t="shared" si="2"/>
        <v>-129097329</v>
      </c>
      <c r="I15" s="13"/>
      <c r="J15" s="13"/>
      <c r="K15" s="13"/>
      <c r="L15" s="13"/>
      <c r="M15" s="13"/>
      <c r="N15" s="13"/>
    </row>
    <row r="16" spans="1:14" x14ac:dyDescent="0.25">
      <c r="B16" s="11"/>
      <c r="C16" s="11"/>
      <c r="D16" s="12"/>
      <c r="E16" s="11"/>
      <c r="G16" s="13"/>
      <c r="H16" s="13"/>
      <c r="I16" s="13"/>
      <c r="J16" s="13"/>
      <c r="K16" s="13"/>
      <c r="L16" s="13"/>
      <c r="M16" s="13"/>
      <c r="N16" s="13"/>
    </row>
    <row r="17" spans="1:26" x14ac:dyDescent="0.25">
      <c r="A17" s="10" t="s">
        <v>34</v>
      </c>
      <c r="B17" s="11"/>
      <c r="C17" s="11"/>
      <c r="D17" s="12"/>
      <c r="E17" s="11"/>
      <c r="G17" s="13"/>
      <c r="H17" s="13"/>
      <c r="I17" s="13"/>
      <c r="J17" s="13"/>
      <c r="K17" s="13"/>
      <c r="L17" s="13"/>
      <c r="M17" s="13"/>
      <c r="N17" s="13"/>
    </row>
    <row r="18" spans="1:26" x14ac:dyDescent="0.25">
      <c r="A18" s="22" t="s">
        <v>35</v>
      </c>
      <c r="B18" s="15">
        <v>-70996138</v>
      </c>
      <c r="C18" s="11">
        <v>-46390961</v>
      </c>
      <c r="D18" s="15">
        <v>-24271198</v>
      </c>
      <c r="E18" s="11">
        <v>-11025744</v>
      </c>
      <c r="F18" s="13">
        <v>54071994</v>
      </c>
      <c r="G18" s="19">
        <v>-33667921</v>
      </c>
      <c r="H18" s="19">
        <v>-42595092</v>
      </c>
      <c r="I18" s="13"/>
      <c r="J18" s="13"/>
      <c r="K18" s="13"/>
      <c r="L18" s="13"/>
      <c r="M18" s="13"/>
      <c r="N18" s="13"/>
    </row>
    <row r="19" spans="1:26" x14ac:dyDescent="0.25">
      <c r="A19" s="22" t="s">
        <v>38</v>
      </c>
      <c r="B19" s="15">
        <v>-130204247</v>
      </c>
      <c r="C19" s="11">
        <v>8702372</v>
      </c>
      <c r="D19" s="15">
        <v>30093742</v>
      </c>
      <c r="E19" s="11">
        <v>-155804946</v>
      </c>
      <c r="F19" s="13">
        <v>-93426951</v>
      </c>
      <c r="G19" s="19">
        <v>-102880720</v>
      </c>
      <c r="H19" s="19">
        <v>-122297162</v>
      </c>
      <c r="I19" s="13"/>
      <c r="J19" s="13"/>
      <c r="K19" s="13"/>
      <c r="L19" s="13"/>
      <c r="M19" s="13"/>
      <c r="N19" s="13"/>
    </row>
    <row r="20" spans="1:26" x14ac:dyDescent="0.25">
      <c r="A20" s="22" t="s">
        <v>41</v>
      </c>
      <c r="B20" s="11"/>
      <c r="C20" s="11"/>
      <c r="D20" s="12"/>
      <c r="E20" s="11"/>
      <c r="F20" s="13"/>
      <c r="G20" s="13"/>
      <c r="H20" s="13"/>
      <c r="I20" s="13"/>
      <c r="J20" s="13"/>
      <c r="K20" s="13"/>
      <c r="L20" s="13"/>
      <c r="M20" s="13"/>
      <c r="N20" s="13"/>
    </row>
    <row r="21" spans="1:26" x14ac:dyDescent="0.25">
      <c r="A21" s="22" t="s">
        <v>42</v>
      </c>
      <c r="B21" s="11"/>
      <c r="C21" s="11"/>
      <c r="D21" s="12"/>
      <c r="E21" s="11"/>
      <c r="F21" s="13"/>
      <c r="G21" s="13"/>
      <c r="H21" s="13"/>
      <c r="I21" s="13"/>
      <c r="J21" s="13"/>
      <c r="K21" s="13"/>
      <c r="L21" s="13"/>
      <c r="M21" s="13"/>
      <c r="N21" s="13"/>
    </row>
    <row r="22" spans="1:26" ht="15.75" customHeight="1" x14ac:dyDescent="0.25">
      <c r="A22" s="16" t="s">
        <v>43</v>
      </c>
      <c r="B22" s="15">
        <v>-130275211</v>
      </c>
      <c r="C22" s="11">
        <v>-198815457</v>
      </c>
      <c r="D22" s="15">
        <v>-72508553</v>
      </c>
      <c r="E22" s="11">
        <v>-144067964</v>
      </c>
      <c r="F22" s="13">
        <v>-223434085</v>
      </c>
      <c r="G22" s="19">
        <v>-88043282</v>
      </c>
      <c r="H22" s="19">
        <v>-176416077</v>
      </c>
      <c r="I22" s="13"/>
      <c r="J22" s="13"/>
      <c r="K22" s="13"/>
      <c r="L22" s="13"/>
      <c r="M22" s="13"/>
      <c r="N22" s="13"/>
    </row>
    <row r="23" spans="1:26" ht="15.75" customHeight="1" x14ac:dyDescent="0.25">
      <c r="A23" s="16" t="s">
        <v>45</v>
      </c>
      <c r="B23" s="11"/>
      <c r="C23" s="11"/>
      <c r="D23" s="12"/>
      <c r="E23" s="11"/>
      <c r="F23" s="13">
        <v>-136373609</v>
      </c>
      <c r="G23" s="19">
        <v>-18306</v>
      </c>
      <c r="H23" s="19">
        <v>-124755</v>
      </c>
      <c r="I23" s="13"/>
      <c r="J23" s="13"/>
      <c r="K23" s="13"/>
      <c r="L23" s="13"/>
      <c r="M23" s="13"/>
      <c r="N23" s="13"/>
    </row>
    <row r="24" spans="1:26" ht="15.75" customHeight="1" x14ac:dyDescent="0.25">
      <c r="A24" s="1"/>
      <c r="B24" s="20">
        <f t="shared" ref="B24:H24" si="3">SUM(B18:B23)</f>
        <v>-331475596</v>
      </c>
      <c r="C24" s="20">
        <f t="shared" si="3"/>
        <v>-236504046</v>
      </c>
      <c r="D24" s="20">
        <f t="shared" si="3"/>
        <v>-66686009</v>
      </c>
      <c r="E24" s="20">
        <f t="shared" si="3"/>
        <v>-310898654</v>
      </c>
      <c r="F24" s="20">
        <f t="shared" si="3"/>
        <v>-399162651</v>
      </c>
      <c r="G24" s="20">
        <f t="shared" si="3"/>
        <v>-224610229</v>
      </c>
      <c r="H24" s="20">
        <f t="shared" si="3"/>
        <v>-341433086</v>
      </c>
      <c r="I24" s="13"/>
      <c r="J24" s="13"/>
      <c r="K24" s="13"/>
      <c r="L24" s="13"/>
      <c r="M24" s="13"/>
      <c r="N24" s="13"/>
    </row>
    <row r="25" spans="1:26" ht="15.75" customHeight="1" x14ac:dyDescent="0.25">
      <c r="B25" s="11"/>
      <c r="C25" s="11"/>
      <c r="D25" s="12"/>
      <c r="E25" s="11"/>
      <c r="G25" s="13"/>
      <c r="H25" s="13"/>
      <c r="I25" s="13"/>
      <c r="J25" s="13"/>
      <c r="K25" s="13"/>
      <c r="L25" s="13"/>
      <c r="M25" s="13"/>
      <c r="N25" s="13"/>
    </row>
    <row r="26" spans="1:26" ht="15.75" customHeight="1" x14ac:dyDescent="0.25">
      <c r="A26" s="1" t="s">
        <v>51</v>
      </c>
      <c r="B26" s="20">
        <f t="shared" ref="B26:H26" si="4">SUM(B10,B15,B24)</f>
        <v>64060802</v>
      </c>
      <c r="C26" s="20">
        <f t="shared" si="4"/>
        <v>-288540543</v>
      </c>
      <c r="D26" s="20">
        <f t="shared" si="4"/>
        <v>268005456</v>
      </c>
      <c r="E26" s="20">
        <f t="shared" si="4"/>
        <v>333803349</v>
      </c>
      <c r="F26" s="20">
        <f t="shared" si="4"/>
        <v>326320716</v>
      </c>
      <c r="G26" s="20">
        <f t="shared" si="4"/>
        <v>92413551</v>
      </c>
      <c r="H26" s="20">
        <f t="shared" si="4"/>
        <v>139079531</v>
      </c>
      <c r="I26" s="13"/>
      <c r="J26" s="13"/>
      <c r="K26" s="13"/>
      <c r="L26" s="13"/>
      <c r="M26" s="13"/>
      <c r="N26" s="13"/>
    </row>
    <row r="27" spans="1:26" ht="15.75" customHeight="1" x14ac:dyDescent="0.25">
      <c r="A27" s="28" t="s">
        <v>55</v>
      </c>
      <c r="B27" s="15">
        <v>711344729</v>
      </c>
      <c r="C27" s="11">
        <v>711344729</v>
      </c>
      <c r="D27" s="15">
        <v>532589065</v>
      </c>
      <c r="E27" s="11">
        <v>532589065</v>
      </c>
      <c r="F27" s="13">
        <v>532589065</v>
      </c>
      <c r="G27" s="19">
        <v>894161834</v>
      </c>
      <c r="H27" s="19">
        <v>894161834</v>
      </c>
      <c r="I27" s="13"/>
      <c r="J27" s="13"/>
      <c r="K27" s="13"/>
      <c r="L27" s="13"/>
      <c r="M27" s="13"/>
      <c r="N27" s="13"/>
    </row>
    <row r="28" spans="1:26" ht="15.75" customHeight="1" x14ac:dyDescent="0.25">
      <c r="A28" s="10" t="s">
        <v>57</v>
      </c>
      <c r="B28" s="20">
        <f>SUM(B26,B27)+1</f>
        <v>775405532</v>
      </c>
      <c r="C28" s="20">
        <f t="shared" ref="C28:F28" si="5">SUM(C26,C27)</f>
        <v>422804186</v>
      </c>
      <c r="D28" s="20">
        <f t="shared" si="5"/>
        <v>800594521</v>
      </c>
      <c r="E28" s="20">
        <f t="shared" si="5"/>
        <v>866392414</v>
      </c>
      <c r="F28" s="20">
        <f t="shared" si="5"/>
        <v>858909781</v>
      </c>
      <c r="G28" s="20">
        <f>SUM(G26,G27)+1</f>
        <v>986575386</v>
      </c>
      <c r="H28" s="20">
        <f>SUM(H26,H27)</f>
        <v>1033241365</v>
      </c>
      <c r="I28" s="13"/>
      <c r="J28" s="13"/>
      <c r="K28" s="13"/>
      <c r="L28" s="13"/>
      <c r="M28" s="13"/>
      <c r="N28" s="13"/>
    </row>
    <row r="29" spans="1:26" ht="15.75" customHeight="1" x14ac:dyDescent="0.25">
      <c r="B29" s="11"/>
      <c r="C29" s="11"/>
      <c r="D29" s="12"/>
      <c r="E29" s="20"/>
      <c r="G29" s="13"/>
      <c r="H29" s="13"/>
      <c r="I29" s="13"/>
      <c r="J29" s="13"/>
      <c r="K29" s="13"/>
      <c r="L29" s="13"/>
      <c r="M29" s="13"/>
      <c r="N29" s="13"/>
    </row>
    <row r="30" spans="1:26" ht="15.75" customHeight="1" x14ac:dyDescent="0.25">
      <c r="A30" s="10" t="s">
        <v>66</v>
      </c>
      <c r="B30" s="32">
        <f>B10/('1'!B38/10)</f>
        <v>3.1549911666666666</v>
      </c>
      <c r="C30" s="32">
        <f>C10/('1'!C38/10)</f>
        <v>0.50259616666666662</v>
      </c>
      <c r="D30" s="32">
        <f>D10/('1'!D38/10)</f>
        <v>2.8776549999999999</v>
      </c>
      <c r="E30" s="32">
        <f>E10/('1'!E38/10)</f>
        <v>4.3258586578449902</v>
      </c>
      <c r="F30" s="32">
        <f>F10/('1'!F38/10)</f>
        <v>5.1507469061121611</v>
      </c>
      <c r="G30" s="32">
        <f>G10/('1'!G38/10)</f>
        <v>2.4518153623188406</v>
      </c>
      <c r="H30" s="32">
        <f>H10/('1'!H38/10)</f>
        <v>3.4920659105229994</v>
      </c>
      <c r="I30" s="13"/>
      <c r="J30" s="13"/>
      <c r="K30" s="13"/>
      <c r="L30" s="13"/>
      <c r="M30" s="13"/>
      <c r="N30" s="1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5">
      <c r="A31" s="10" t="s">
        <v>70</v>
      </c>
      <c r="B31" s="11"/>
      <c r="C31" s="11"/>
      <c r="D31" s="12"/>
      <c r="E31" s="11"/>
      <c r="G31" s="13"/>
      <c r="H31" s="13"/>
      <c r="I31" s="13"/>
      <c r="J31" s="13"/>
      <c r="K31" s="13"/>
      <c r="L31" s="13"/>
      <c r="M31" s="13"/>
      <c r="N31" s="13"/>
    </row>
    <row r="32" spans="1:26" ht="15.75" customHeight="1" x14ac:dyDescent="0.25">
      <c r="B32" s="11"/>
      <c r="D32" s="11"/>
      <c r="G32" s="13"/>
      <c r="H32" s="13"/>
      <c r="I32" s="13"/>
      <c r="J32" s="13"/>
      <c r="K32" s="13"/>
      <c r="L32" s="13"/>
      <c r="M32" s="13"/>
      <c r="N32" s="13"/>
    </row>
    <row r="33" spans="2:14" ht="15.75" customHeight="1" x14ac:dyDescent="0.25">
      <c r="B33" s="11"/>
      <c r="D33" s="11"/>
      <c r="G33" s="13"/>
      <c r="H33" s="13"/>
      <c r="I33" s="13"/>
      <c r="J33" s="13"/>
      <c r="K33" s="13"/>
      <c r="L33" s="13"/>
      <c r="M33" s="13"/>
      <c r="N33" s="13"/>
    </row>
    <row r="34" spans="2:14" ht="15.75" customHeight="1" x14ac:dyDescent="0.25">
      <c r="B34" s="11"/>
      <c r="D34" s="11"/>
      <c r="G34" s="13"/>
      <c r="H34" s="13"/>
      <c r="I34" s="13"/>
      <c r="J34" s="13"/>
      <c r="K34" s="13"/>
      <c r="L34" s="13"/>
      <c r="M34" s="13"/>
      <c r="N34" s="13"/>
    </row>
    <row r="35" spans="2:14" ht="15.75" customHeight="1" x14ac:dyDescent="0.25">
      <c r="B35" s="11"/>
      <c r="D35" s="11"/>
      <c r="G35" s="13"/>
      <c r="H35" s="13"/>
      <c r="I35" s="13"/>
      <c r="J35" s="13"/>
      <c r="K35" s="13"/>
      <c r="L35" s="13"/>
      <c r="M35" s="13"/>
      <c r="N35" s="13"/>
    </row>
    <row r="36" spans="2:14" ht="15.75" customHeight="1" x14ac:dyDescent="0.25">
      <c r="B36" s="11"/>
      <c r="D36" s="11"/>
      <c r="G36" s="13"/>
      <c r="H36" s="13"/>
      <c r="I36" s="13"/>
      <c r="J36" s="13"/>
      <c r="K36" s="13"/>
      <c r="L36" s="13"/>
      <c r="M36" s="13"/>
      <c r="N36" s="13"/>
    </row>
    <row r="37" spans="2:14" ht="15.75" customHeight="1" x14ac:dyDescent="0.25">
      <c r="B37" s="11"/>
      <c r="D37" s="11"/>
      <c r="G37" s="13"/>
      <c r="H37" s="13"/>
      <c r="I37" s="13"/>
      <c r="J37" s="13"/>
      <c r="K37" s="13"/>
      <c r="L37" s="13"/>
      <c r="M37" s="13"/>
      <c r="N37" s="13"/>
    </row>
    <row r="38" spans="2:14" ht="15.75" customHeight="1" x14ac:dyDescent="0.25">
      <c r="B38" s="11"/>
      <c r="D38" s="11"/>
      <c r="G38" s="13"/>
      <c r="H38" s="13"/>
      <c r="I38" s="13"/>
      <c r="J38" s="13"/>
      <c r="K38" s="13"/>
      <c r="L38" s="13"/>
      <c r="M38" s="13"/>
      <c r="N38" s="13"/>
    </row>
    <row r="39" spans="2:14" ht="15.75" customHeight="1" x14ac:dyDescent="0.25">
      <c r="B39" s="11"/>
      <c r="D39" s="11"/>
      <c r="G39" s="13"/>
      <c r="H39" s="13"/>
      <c r="I39" s="13"/>
      <c r="J39" s="13"/>
      <c r="K39" s="13"/>
      <c r="L39" s="13"/>
      <c r="M39" s="13"/>
      <c r="N39" s="13"/>
    </row>
    <row r="40" spans="2:14" ht="15.75" customHeight="1" x14ac:dyDescent="0.25">
      <c r="B40" s="11"/>
      <c r="D40" s="11"/>
      <c r="G40" s="13"/>
      <c r="H40" s="13"/>
      <c r="I40" s="13"/>
      <c r="J40" s="13"/>
      <c r="K40" s="13"/>
      <c r="L40" s="13"/>
      <c r="M40" s="13"/>
      <c r="N40" s="13"/>
    </row>
    <row r="41" spans="2:14" ht="15.75" customHeight="1" x14ac:dyDescent="0.25">
      <c r="B41" s="11"/>
      <c r="D41" s="11"/>
      <c r="G41" s="13"/>
      <c r="H41" s="13"/>
      <c r="I41" s="13"/>
      <c r="J41" s="13"/>
      <c r="K41" s="13"/>
      <c r="L41" s="13"/>
      <c r="M41" s="13"/>
      <c r="N41" s="13"/>
    </row>
    <row r="42" spans="2:14" ht="15.75" customHeight="1" x14ac:dyDescent="0.25">
      <c r="B42" s="11"/>
      <c r="D42" s="11"/>
      <c r="G42" s="13"/>
      <c r="H42" s="13"/>
      <c r="I42" s="13"/>
      <c r="J42" s="13"/>
      <c r="K42" s="13"/>
      <c r="L42" s="13"/>
      <c r="M42" s="13"/>
      <c r="N42" s="13"/>
    </row>
    <row r="43" spans="2:14" ht="15.75" customHeight="1" x14ac:dyDescent="0.25">
      <c r="B43" s="11"/>
      <c r="D43" s="11"/>
      <c r="G43" s="13"/>
      <c r="H43" s="13"/>
      <c r="I43" s="13"/>
      <c r="J43" s="13"/>
      <c r="K43" s="13"/>
      <c r="L43" s="13"/>
      <c r="M43" s="13"/>
      <c r="N43" s="13"/>
    </row>
    <row r="44" spans="2:14" ht="15.75" customHeight="1" x14ac:dyDescent="0.25">
      <c r="B44" s="11"/>
      <c r="D44" s="11"/>
    </row>
    <row r="45" spans="2:14" ht="15.75" customHeight="1" x14ac:dyDescent="0.25">
      <c r="B45" s="11"/>
      <c r="D45" s="11"/>
    </row>
    <row r="46" spans="2:14" ht="15.75" customHeight="1" x14ac:dyDescent="0.25">
      <c r="B46" s="11"/>
      <c r="D46" s="11"/>
    </row>
    <row r="47" spans="2:14" ht="15.75" customHeight="1" x14ac:dyDescent="0.25">
      <c r="B47" s="11"/>
      <c r="D47" s="11"/>
    </row>
    <row r="48" spans="2:14" ht="15.75" customHeight="1" x14ac:dyDescent="0.25">
      <c r="B48" s="11"/>
      <c r="D48" s="11"/>
    </row>
    <row r="49" spans="2:2" ht="15.75" customHeight="1" x14ac:dyDescent="0.25">
      <c r="B49" s="11"/>
    </row>
    <row r="50" spans="2:2" ht="15.75" customHeight="1" x14ac:dyDescent="0.25">
      <c r="B50" s="11"/>
    </row>
    <row r="51" spans="2:2" ht="15.75" customHeight="1" x14ac:dyDescent="0.25">
      <c r="B51" s="11"/>
    </row>
    <row r="52" spans="2:2" ht="15.75" customHeight="1" x14ac:dyDescent="0.25">
      <c r="B52" s="11"/>
    </row>
    <row r="53" spans="2:2" ht="15.75" customHeight="1" x14ac:dyDescent="0.25">
      <c r="B53" s="11"/>
    </row>
    <row r="54" spans="2:2" ht="15.75" customHeight="1" x14ac:dyDescent="0.25">
      <c r="B54" s="11"/>
    </row>
    <row r="55" spans="2:2" ht="15.75" customHeight="1" x14ac:dyDescent="0.25">
      <c r="B55" s="11"/>
    </row>
    <row r="56" spans="2:2" ht="15.75" customHeight="1" x14ac:dyDescent="0.25">
      <c r="B56" s="11"/>
    </row>
    <row r="57" spans="2:2" ht="15.75" customHeight="1" x14ac:dyDescent="0.25">
      <c r="B57" s="11"/>
    </row>
    <row r="58" spans="2:2" ht="15.75" customHeight="1" x14ac:dyDescent="0.25">
      <c r="B58" s="11"/>
    </row>
    <row r="59" spans="2:2" ht="15.75" customHeight="1" x14ac:dyDescent="0.25">
      <c r="B59" s="11"/>
    </row>
    <row r="60" spans="2:2" ht="15.75" customHeight="1" x14ac:dyDescent="0.25">
      <c r="B60" s="11"/>
    </row>
    <row r="61" spans="2:2" ht="15.75" customHeight="1" x14ac:dyDescent="0.25">
      <c r="B61" s="11"/>
    </row>
    <row r="62" spans="2:2" ht="15.75" customHeight="1" x14ac:dyDescent="0.25">
      <c r="B62" s="11"/>
    </row>
    <row r="63" spans="2:2" ht="15.75" customHeight="1" x14ac:dyDescent="0.25">
      <c r="B63" s="11"/>
    </row>
    <row r="64" spans="2:2" ht="15.75" customHeight="1" x14ac:dyDescent="0.25">
      <c r="B64" s="11"/>
    </row>
    <row r="65" spans="2:2" ht="15.75" customHeight="1" x14ac:dyDescent="0.25">
      <c r="B65" s="11"/>
    </row>
    <row r="66" spans="2:2" ht="15.75" customHeight="1" x14ac:dyDescent="0.25">
      <c r="B66" s="11"/>
    </row>
    <row r="67" spans="2:2" ht="15.75" customHeight="1" x14ac:dyDescent="0.25">
      <c r="B67" s="11"/>
    </row>
    <row r="68" spans="2:2" ht="15.75" customHeight="1" x14ac:dyDescent="0.25">
      <c r="B68" s="11"/>
    </row>
    <row r="69" spans="2:2" ht="15.75" customHeight="1" x14ac:dyDescent="0.25">
      <c r="B69" s="11"/>
    </row>
    <row r="70" spans="2:2" ht="15.75" customHeight="1" x14ac:dyDescent="0.25">
      <c r="B70" s="11"/>
    </row>
    <row r="71" spans="2:2" ht="15.75" customHeight="1" x14ac:dyDescent="0.25">
      <c r="B71" s="11"/>
    </row>
    <row r="72" spans="2:2" ht="15.75" customHeight="1" x14ac:dyDescent="0.25">
      <c r="B72" s="11"/>
    </row>
    <row r="73" spans="2:2" ht="15.75" customHeight="1" x14ac:dyDescent="0.25">
      <c r="B73" s="11"/>
    </row>
    <row r="74" spans="2:2" ht="15.75" customHeight="1" x14ac:dyDescent="0.25">
      <c r="B74" s="11"/>
    </row>
    <row r="75" spans="2:2" ht="15.75" customHeight="1" x14ac:dyDescent="0.2"/>
    <row r="76" spans="2:2" ht="15.75" customHeight="1" x14ac:dyDescent="0.2"/>
    <row r="77" spans="2:2" ht="15.75" customHeight="1" x14ac:dyDescent="0.2"/>
    <row r="78" spans="2:2" ht="15.75" customHeight="1" x14ac:dyDescent="0.2"/>
    <row r="79" spans="2:2" ht="15.75" customHeight="1" x14ac:dyDescent="0.2"/>
    <row r="80" spans="2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27.375" customWidth="1"/>
    <col min="2" max="6" width="10.8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76</v>
      </c>
    </row>
    <row r="3" spans="1:26" x14ac:dyDescent="0.25">
      <c r="A3" s="1" t="s">
        <v>3</v>
      </c>
      <c r="B3" s="3" t="s">
        <v>77</v>
      </c>
      <c r="C3" s="3" t="s">
        <v>4</v>
      </c>
      <c r="D3" s="3" t="s">
        <v>6</v>
      </c>
      <c r="E3" s="3" t="s">
        <v>7</v>
      </c>
      <c r="F3" s="3" t="s">
        <v>4</v>
      </c>
    </row>
    <row r="4" spans="1:26" ht="15.75" x14ac:dyDescent="0.25">
      <c r="A4" s="22"/>
      <c r="B4" s="6">
        <v>42825</v>
      </c>
      <c r="C4" s="6">
        <v>43100</v>
      </c>
      <c r="D4" s="6">
        <v>43190</v>
      </c>
      <c r="E4" s="6">
        <v>43373</v>
      </c>
      <c r="F4" s="6">
        <v>43465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2"/>
      <c r="B5" s="36" t="e">
        <f t="shared" ref="B5:B10" si="0">#REF!/#REF!</f>
        <v>#REF!</v>
      </c>
      <c r="C5" s="36">
        <f>'2'!B25/'1'!B18</f>
        <v>8.1184882030255853E-2</v>
      </c>
      <c r="D5" s="36" t="e">
        <f>#REF!/'1'!C18</f>
        <v>#REF!</v>
      </c>
      <c r="E5" s="36">
        <f>'2'!C25/'1'!D18</f>
        <v>0.11479245642102687</v>
      </c>
      <c r="F5" s="36">
        <f>'2'!E25/'1'!E18</f>
        <v>0.11567687652244189</v>
      </c>
    </row>
    <row r="6" spans="1:26" x14ac:dyDescent="0.25">
      <c r="A6" s="22" t="s">
        <v>78</v>
      </c>
      <c r="B6" s="36" t="e">
        <f t="shared" si="0"/>
        <v>#REF!</v>
      </c>
      <c r="C6" s="36">
        <f>'2'!B25/'1'!B37</f>
        <v>0.17846748294502832</v>
      </c>
      <c r="D6" s="36" t="e">
        <f>#REF!/'1'!C37</f>
        <v>#REF!</v>
      </c>
      <c r="E6" s="36">
        <f>'2'!C25/'1'!D37</f>
        <v>0.21351037985973595</v>
      </c>
      <c r="F6" s="36">
        <f>'2'!E25/'1'!E37</f>
        <v>0.21291464166226093</v>
      </c>
    </row>
    <row r="7" spans="1:26" x14ac:dyDescent="0.25">
      <c r="A7" s="22" t="s">
        <v>79</v>
      </c>
      <c r="B7" s="36" t="e">
        <f t="shared" si="0"/>
        <v>#REF!</v>
      </c>
      <c r="C7" s="36">
        <f>'1'!B23/'1'!B37</f>
        <v>8.2708377916588346E-2</v>
      </c>
      <c r="D7" s="36">
        <f>'1'!C23/'1'!C37</f>
        <v>8.2079816094307465E-2</v>
      </c>
      <c r="E7" s="36">
        <f>'1'!D23/'1'!D37</f>
        <v>7.7541275998382883E-2</v>
      </c>
      <c r="F7" s="36">
        <f>'1'!E23/'1'!E37</f>
        <v>6.6437703260619291E-2</v>
      </c>
    </row>
    <row r="8" spans="1:26" x14ac:dyDescent="0.25">
      <c r="A8" s="22" t="s">
        <v>80</v>
      </c>
      <c r="B8" s="37" t="e">
        <f t="shared" si="0"/>
        <v>#REF!</v>
      </c>
      <c r="C8" s="37">
        <f>'1'!B12/'1'!B26</f>
        <v>1.5201822751203924</v>
      </c>
      <c r="D8" s="37">
        <f>'1'!C12/'1'!C26</f>
        <v>1.6254576400500986</v>
      </c>
      <c r="E8" s="37">
        <f>'1'!D12/'1'!D26</f>
        <v>1.8940470237071301</v>
      </c>
      <c r="F8" s="37">
        <f>'1'!E12/'1'!E26</f>
        <v>1.9330773120558977</v>
      </c>
    </row>
    <row r="9" spans="1:26" x14ac:dyDescent="0.25">
      <c r="A9" s="22" t="s">
        <v>81</v>
      </c>
      <c r="B9" s="36" t="e">
        <f t="shared" si="0"/>
        <v>#REF!</v>
      </c>
      <c r="C9" s="36">
        <f>'2'!B25/'2'!B6</f>
        <v>0.15428974983251612</v>
      </c>
      <c r="D9" s="36" t="e">
        <f t="shared" ref="D9:D10" si="1">#REF!/#REF!</f>
        <v>#REF!</v>
      </c>
      <c r="E9" s="36">
        <f>'2'!C25/'2'!C6</f>
        <v>0.15449120199624383</v>
      </c>
      <c r="F9" s="36">
        <f>'2'!E25/'2'!E6</f>
        <v>0.18115532342574506</v>
      </c>
    </row>
    <row r="10" spans="1:26" x14ac:dyDescent="0.25">
      <c r="A10" s="22" t="s">
        <v>82</v>
      </c>
      <c r="B10" s="36" t="e">
        <f t="shared" si="0"/>
        <v>#REF!</v>
      </c>
      <c r="C10" s="36">
        <f>'2'!B13/'2'!B6</f>
        <v>0.2641530343140826</v>
      </c>
      <c r="D10" s="36" t="e">
        <f t="shared" si="1"/>
        <v>#REF!</v>
      </c>
      <c r="E10" s="36">
        <f>'2'!C13/'2'!C6</f>
        <v>0.2608924756305529</v>
      </c>
      <c r="F10" s="36">
        <f>'2'!E13/'2'!E6</f>
        <v>0.28987670457030645</v>
      </c>
    </row>
    <row r="11" spans="1:26" x14ac:dyDescent="0.25">
      <c r="A11" s="22" t="s">
        <v>83</v>
      </c>
      <c r="B11" s="36" t="e">
        <f>#REF!/(#REF!+#REF!)</f>
        <v>#REF!</v>
      </c>
      <c r="C11" s="36">
        <f>'2'!B25/('1'!B37+'1'!B23)</f>
        <v>0.16483430495702456</v>
      </c>
      <c r="D11" s="36" t="e">
        <f>#REF!/('1'!C37+'1'!C23)</f>
        <v>#REF!</v>
      </c>
      <c r="E11" s="36">
        <f>'2'!C25/('1'!D37+'1'!D23)</f>
        <v>0.19814589437598154</v>
      </c>
      <c r="F11" s="36">
        <f>'2'!E25/('1'!E37+'1'!E23)</f>
        <v>0.19965033213968075</v>
      </c>
    </row>
    <row r="12" spans="1:26" x14ac:dyDescent="0.25">
      <c r="A12" s="22" t="s">
        <v>84</v>
      </c>
    </row>
    <row r="13" spans="1:26" x14ac:dyDescent="0.25">
      <c r="A13" s="1"/>
    </row>
    <row r="14" spans="1:26" x14ac:dyDescent="0.25">
      <c r="A14" s="1"/>
    </row>
    <row r="15" spans="1:26" x14ac:dyDescent="0.25">
      <c r="A15" s="1"/>
    </row>
    <row r="16" spans="1:2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ht="15.75" customHeight="1" x14ac:dyDescent="0.25">
      <c r="A21" s="1"/>
    </row>
    <row r="22" spans="1:1" ht="15.75" customHeight="1" x14ac:dyDescent="0.25">
      <c r="A22" s="1"/>
    </row>
    <row r="23" spans="1:1" ht="15.75" customHeight="1" x14ac:dyDescent="0.25">
      <c r="A23" s="1"/>
    </row>
    <row r="24" spans="1:1" ht="15.75" customHeight="1" x14ac:dyDescent="0.25">
      <c r="A24" s="1"/>
    </row>
    <row r="25" spans="1:1" ht="15.75" customHeight="1" x14ac:dyDescent="0.25">
      <c r="A25" s="1"/>
    </row>
    <row r="26" spans="1:1" ht="15.75" customHeight="1" x14ac:dyDescent="0.25">
      <c r="A26" s="1"/>
    </row>
    <row r="27" spans="1:1" ht="15.75" customHeight="1" x14ac:dyDescent="0.25">
      <c r="A27" s="1"/>
    </row>
    <row r="28" spans="1:1" ht="15.75" customHeight="1" x14ac:dyDescent="0.25">
      <c r="A28" s="1"/>
    </row>
    <row r="29" spans="1:1" ht="15.75" customHeight="1" x14ac:dyDescent="0.25">
      <c r="A29" s="1"/>
    </row>
    <row r="30" spans="1:1" ht="15.75" customHeight="1" x14ac:dyDescent="0.25">
      <c r="A30" s="1"/>
    </row>
    <row r="31" spans="1:1" ht="15.75" customHeight="1" x14ac:dyDescent="0.25">
      <c r="A31" s="1"/>
    </row>
    <row r="32" spans="1:1" ht="15.75" customHeight="1" x14ac:dyDescent="0.25">
      <c r="A32" s="1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2020-04-11T14:46:50Z</dcterms:modified>
</cp:coreProperties>
</file>