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NpLo61enngqWFC6m/UJ8hqdsNfw=="/>
    </ext>
  </extLst>
</workbook>
</file>

<file path=xl/calcChain.xml><?xml version="1.0" encoding="utf-8"?>
<calcChain xmlns="http://schemas.openxmlformats.org/spreadsheetml/2006/main">
  <c r="F9" i="4" l="1"/>
  <c r="B9" i="4"/>
  <c r="C8" i="4"/>
  <c r="I30" i="3"/>
  <c r="H30" i="3"/>
  <c r="G30" i="3"/>
  <c r="F30" i="3"/>
  <c r="E30" i="3"/>
  <c r="D30" i="3"/>
  <c r="C30" i="3"/>
  <c r="B30" i="3"/>
  <c r="I23" i="3"/>
  <c r="H23" i="3"/>
  <c r="G23" i="3"/>
  <c r="F23" i="3"/>
  <c r="E23" i="3"/>
  <c r="D23" i="3"/>
  <c r="C23" i="3"/>
  <c r="B23" i="3"/>
  <c r="I16" i="3"/>
  <c r="H16" i="3"/>
  <c r="G16" i="3"/>
  <c r="F16" i="3"/>
  <c r="E16" i="3"/>
  <c r="D16" i="3"/>
  <c r="C16" i="3"/>
  <c r="B16" i="3"/>
  <c r="I11" i="3"/>
  <c r="I25" i="3" s="1"/>
  <c r="I27" i="3" s="1"/>
  <c r="H11" i="3"/>
  <c r="H29" i="3" s="1"/>
  <c r="G11" i="3"/>
  <c r="G29" i="3" s="1"/>
  <c r="F11" i="3"/>
  <c r="F29" i="3" s="1"/>
  <c r="E11" i="3"/>
  <c r="E29" i="3" s="1"/>
  <c r="D11" i="3"/>
  <c r="D29" i="3" s="1"/>
  <c r="C11" i="3"/>
  <c r="C29" i="3" s="1"/>
  <c r="B11" i="3"/>
  <c r="B29" i="3" s="1"/>
  <c r="I27" i="2"/>
  <c r="H27" i="2"/>
  <c r="G27" i="2"/>
  <c r="F27" i="2"/>
  <c r="E27" i="2"/>
  <c r="D27" i="2"/>
  <c r="C27" i="2"/>
  <c r="B27" i="2"/>
  <c r="I21" i="2"/>
  <c r="H21" i="2"/>
  <c r="G21" i="2"/>
  <c r="F21" i="2"/>
  <c r="E21" i="2"/>
  <c r="D21" i="2"/>
  <c r="C21" i="2"/>
  <c r="B21" i="2"/>
  <c r="I10" i="2"/>
  <c r="H10" i="2"/>
  <c r="G10" i="2"/>
  <c r="F10" i="2"/>
  <c r="E10" i="2"/>
  <c r="D10" i="2"/>
  <c r="C10" i="2"/>
  <c r="B10" i="2"/>
  <c r="I8" i="2"/>
  <c r="I13" i="2" s="1"/>
  <c r="I17" i="2" s="1"/>
  <c r="I19" i="2" s="1"/>
  <c r="I24" i="2" s="1"/>
  <c r="I26" i="2" s="1"/>
  <c r="H8" i="2"/>
  <c r="H13" i="2" s="1"/>
  <c r="H17" i="2" s="1"/>
  <c r="H19" i="2" s="1"/>
  <c r="H24" i="2" s="1"/>
  <c r="H26" i="2" s="1"/>
  <c r="G8" i="2"/>
  <c r="G13" i="2" s="1"/>
  <c r="G17" i="2" s="1"/>
  <c r="G19" i="2" s="1"/>
  <c r="G24" i="2" s="1"/>
  <c r="G26" i="2" s="1"/>
  <c r="F8" i="2"/>
  <c r="F13" i="2" s="1"/>
  <c r="E8" i="2"/>
  <c r="E13" i="2" s="1"/>
  <c r="D8" i="2"/>
  <c r="D13" i="2" s="1"/>
  <c r="C8" i="2"/>
  <c r="C13" i="2" s="1"/>
  <c r="B8" i="2"/>
  <c r="B13" i="2" s="1"/>
  <c r="I50" i="1"/>
  <c r="H50" i="1"/>
  <c r="G50" i="1"/>
  <c r="F50" i="1"/>
  <c r="E50" i="1"/>
  <c r="D50" i="1"/>
  <c r="C50" i="1"/>
  <c r="B50" i="1"/>
  <c r="I41" i="1"/>
  <c r="I49" i="1" s="1"/>
  <c r="H41" i="1"/>
  <c r="H49" i="1" s="1"/>
  <c r="G41" i="1"/>
  <c r="G49" i="1" s="1"/>
  <c r="F41" i="1"/>
  <c r="F8" i="4" s="1"/>
  <c r="E41" i="1"/>
  <c r="E8" i="4" s="1"/>
  <c r="D41" i="1"/>
  <c r="D49" i="1" s="1"/>
  <c r="C41" i="1"/>
  <c r="C49" i="1" s="1"/>
  <c r="B41" i="1"/>
  <c r="B8" i="4" s="1"/>
  <c r="I32" i="1"/>
  <c r="H32" i="1"/>
  <c r="G32" i="1"/>
  <c r="F32" i="1"/>
  <c r="E32" i="1"/>
  <c r="D32" i="1"/>
  <c r="C32" i="1"/>
  <c r="B32" i="1"/>
  <c r="I25" i="1"/>
  <c r="I39" i="1" s="1"/>
  <c r="H25" i="1"/>
  <c r="H39" i="1" s="1"/>
  <c r="G25" i="1"/>
  <c r="G39" i="1" s="1"/>
  <c r="F25" i="1"/>
  <c r="F39" i="1" s="1"/>
  <c r="E25" i="1"/>
  <c r="E39" i="1" s="1"/>
  <c r="D25" i="1"/>
  <c r="D39" i="1" s="1"/>
  <c r="C25" i="1"/>
  <c r="C39" i="1" s="1"/>
  <c r="B25" i="1"/>
  <c r="B39" i="1" s="1"/>
  <c r="I13" i="1"/>
  <c r="H13" i="1"/>
  <c r="G13" i="1"/>
  <c r="F13" i="1"/>
  <c r="E13" i="1"/>
  <c r="E9" i="4" s="1"/>
  <c r="D13" i="1"/>
  <c r="D9" i="4" s="1"/>
  <c r="C13" i="1"/>
  <c r="C9" i="4" s="1"/>
  <c r="B13" i="1"/>
  <c r="I7" i="1"/>
  <c r="I21" i="1" s="1"/>
  <c r="H7" i="1"/>
  <c r="H21" i="1" s="1"/>
  <c r="G7" i="1"/>
  <c r="G21" i="1" s="1"/>
  <c r="F7" i="1"/>
  <c r="F21" i="1" s="1"/>
  <c r="E7" i="1"/>
  <c r="E21" i="1" s="1"/>
  <c r="D7" i="1"/>
  <c r="D21" i="1" s="1"/>
  <c r="C7" i="1"/>
  <c r="C21" i="1" s="1"/>
  <c r="B7" i="1"/>
  <c r="B21" i="1" s="1"/>
  <c r="B11" i="4" l="1"/>
  <c r="B17" i="2"/>
  <c r="B19" i="2" s="1"/>
  <c r="B24" i="2" s="1"/>
  <c r="F11" i="4"/>
  <c r="F17" i="2"/>
  <c r="F19" i="2" s="1"/>
  <c r="F24" i="2" s="1"/>
  <c r="E11" i="4"/>
  <c r="E17" i="2"/>
  <c r="E19" i="2" s="1"/>
  <c r="E24" i="2" s="1"/>
  <c r="C11" i="4"/>
  <c r="C17" i="2"/>
  <c r="C19" i="2" s="1"/>
  <c r="C24" i="2" s="1"/>
  <c r="D17" i="2"/>
  <c r="D19" i="2" s="1"/>
  <c r="D24" i="2" s="1"/>
  <c r="D11" i="4"/>
  <c r="E47" i="1"/>
  <c r="I47" i="1"/>
  <c r="E25" i="3"/>
  <c r="E27" i="3" s="1"/>
  <c r="B47" i="1"/>
  <c r="F47" i="1"/>
  <c r="B49" i="1"/>
  <c r="F49" i="1"/>
  <c r="B25" i="3"/>
  <c r="B27" i="3" s="1"/>
  <c r="F25" i="3"/>
  <c r="F27" i="3" s="1"/>
  <c r="D8" i="4"/>
  <c r="E49" i="1"/>
  <c r="I29" i="3"/>
  <c r="C47" i="1"/>
  <c r="G47" i="1"/>
  <c r="C25" i="3"/>
  <c r="C27" i="3" s="1"/>
  <c r="G25" i="3"/>
  <c r="G27" i="3" s="1"/>
  <c r="D47" i="1"/>
  <c r="H47" i="1"/>
  <c r="D25" i="3"/>
  <c r="D27" i="3" s="1"/>
  <c r="H25" i="3"/>
  <c r="H27" i="3" s="1"/>
  <c r="C7" i="4" l="1"/>
  <c r="C10" i="4"/>
  <c r="C6" i="4"/>
  <c r="C26" i="2"/>
  <c r="C12" i="4"/>
  <c r="F12" i="4"/>
  <c r="F7" i="4"/>
  <c r="F10" i="4"/>
  <c r="F6" i="4"/>
  <c r="F26" i="2"/>
  <c r="E10" i="4"/>
  <c r="E12" i="4"/>
  <c r="E7" i="4"/>
  <c r="E6" i="4"/>
  <c r="E26" i="2"/>
  <c r="B12" i="4"/>
  <c r="B7" i="4"/>
  <c r="B10" i="4"/>
  <c r="B6" i="4"/>
  <c r="B26" i="2"/>
  <c r="D10" i="4"/>
  <c r="D6" i="4"/>
  <c r="D26" i="2"/>
  <c r="D12" i="4"/>
  <c r="D7" i="4"/>
</calcChain>
</file>

<file path=xl/sharedStrings.xml><?xml version="1.0" encoding="utf-8"?>
<sst xmlns="http://schemas.openxmlformats.org/spreadsheetml/2006/main" count="118" uniqueCount="83">
  <si>
    <t>Bangladesh Autocars Ltd</t>
  </si>
  <si>
    <t>Balance Sheet</t>
  </si>
  <si>
    <t>As at quarter end</t>
  </si>
  <si>
    <t>Quarter 3</t>
  </si>
  <si>
    <t>Quarter 2</t>
  </si>
  <si>
    <t>Quarter 1</t>
  </si>
  <si>
    <t>Quarter  2</t>
  </si>
  <si>
    <t>ASSETS</t>
  </si>
  <si>
    <t>Net Cash Flows - Operating Activities</t>
  </si>
  <si>
    <t>NON CURRENT ASSETS</t>
  </si>
  <si>
    <t>Collection from Turnover and Other Income</t>
  </si>
  <si>
    <t>Net Revenues</t>
  </si>
  <si>
    <t>Cost of goods sold</t>
  </si>
  <si>
    <t>Payment to Supplier, Employees &amp; Others</t>
  </si>
  <si>
    <t>Finance Cost Paid</t>
  </si>
  <si>
    <t>Gross Profit</t>
  </si>
  <si>
    <t>Income Tax Paid and/or deducted at sources</t>
  </si>
  <si>
    <t>Property, Plant and Equipment</t>
  </si>
  <si>
    <t>Preliminary expenses</t>
  </si>
  <si>
    <t>Deferred revenue expenditure</t>
  </si>
  <si>
    <t>Un-allocated expenditure</t>
  </si>
  <si>
    <t>Net Cash Flows - Investment Activities</t>
  </si>
  <si>
    <t>CURRENT ASSETS</t>
  </si>
  <si>
    <t>Acquisition of Property, Plant &amp; Equipment</t>
  </si>
  <si>
    <t>Inventories</t>
  </si>
  <si>
    <t>Operating Incomes/Expenses</t>
  </si>
  <si>
    <t>Accounts Receivable</t>
  </si>
  <si>
    <t>Advance, Deposits &amp; Pre-Payments</t>
  </si>
  <si>
    <t>Advances, Deposits &amp; Pre-Payments</t>
  </si>
  <si>
    <t>Trade debtors</t>
  </si>
  <si>
    <t>Loan to Unit 2</t>
  </si>
  <si>
    <t>Cash and Cash Equivalents</t>
  </si>
  <si>
    <t>Administrative Expenses</t>
  </si>
  <si>
    <t>Net Cash Flows - Financing Activities</t>
  </si>
  <si>
    <t>Operating Profit</t>
  </si>
  <si>
    <t>Liabilities and Capital</t>
  </si>
  <si>
    <t>Dividend Paid</t>
  </si>
  <si>
    <t>Liabilities</t>
  </si>
  <si>
    <t>Non-Operating Income/(Expenses)</t>
  </si>
  <si>
    <t>Bank Overdraft</t>
  </si>
  <si>
    <t>NON CURRENT LIABILITIES</t>
  </si>
  <si>
    <t>Financial charges</t>
  </si>
  <si>
    <t>Long Term Loan</t>
  </si>
  <si>
    <t>Auditor's Fee</t>
  </si>
  <si>
    <t>Loans &amp; Advance Received/ Repaid</t>
  </si>
  <si>
    <t>Deferred Tax</t>
  </si>
  <si>
    <t>Temporary Loan</t>
  </si>
  <si>
    <t>Profit Before contribution to WPPF</t>
  </si>
  <si>
    <t>Loan from Unit 2</t>
  </si>
  <si>
    <t>Loan from unit 1</t>
  </si>
  <si>
    <t>Contribution to WPPF</t>
  </si>
  <si>
    <t>Current Liabilities</t>
  </si>
  <si>
    <t>Profit Before Taxation</t>
  </si>
  <si>
    <t>Net Change in Cash Flows</t>
  </si>
  <si>
    <t>Liabilities for Expenses</t>
  </si>
  <si>
    <t>Other Liabilities</t>
  </si>
  <si>
    <t>Cash and Cash Equivalents at Beginning Period</t>
  </si>
  <si>
    <t>Provision for Taxation</t>
  </si>
  <si>
    <t>Finance Lease- Current maturity</t>
  </si>
  <si>
    <t>Cash and Cash Equivalents at End of Period</t>
  </si>
  <si>
    <t>Provision for Tax</t>
  </si>
  <si>
    <t>Current</t>
  </si>
  <si>
    <t>Deferred</t>
  </si>
  <si>
    <t>Shareholders’ Equity</t>
  </si>
  <si>
    <t>Net Profit</t>
  </si>
  <si>
    <t>Net Operating Cash Flow Per Share</t>
  </si>
  <si>
    <t>Share Capital</t>
  </si>
  <si>
    <t>General Service</t>
  </si>
  <si>
    <t>Tax Holiday Reserve</t>
  </si>
  <si>
    <t>Retained Earnings</t>
  </si>
  <si>
    <t>Earnings per share (par value Taka 10)</t>
  </si>
  <si>
    <t>Shares to Calculate NOCFPS</t>
  </si>
  <si>
    <t>Net assets value per share</t>
  </si>
  <si>
    <t>Shares to calculate NAVPS</t>
  </si>
  <si>
    <t>Shares to Calculate EPS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</si>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</sst>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1"/>
      <name val="Calibri"/>
    </font>
    <font>
      <b/>
      <sz val="12"/>
      <name val="Calibri"/>
    </font>
    <font>
      <sz val="11"/>
      <color theme="1"/>
      <name val="Arial"/>
    </font>
    <font>
      <b/>
      <u/>
      <sz val="11"/>
      <color theme="1"/>
      <name val="Calibri"/>
    </font>
    <font>
      <sz val="11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41" fontId="3" fillId="0" borderId="0" xfId="0" applyNumberFormat="1" applyFont="1"/>
    <xf numFmtId="41" fontId="1" fillId="0" borderId="0" xfId="0" applyNumberFormat="1" applyFont="1" applyAlignment="1">
      <alignment horizontal="right"/>
    </xf>
    <xf numFmtId="41" fontId="4" fillId="0" borderId="0" xfId="0" applyNumberFormat="1" applyFont="1" applyAlignment="1">
      <alignment horizontal="right"/>
    </xf>
    <xf numFmtId="164" fontId="2" fillId="0" borderId="0" xfId="0" applyNumberFormat="1" applyFont="1"/>
    <xf numFmtId="164" fontId="3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41" fontId="6" fillId="0" borderId="0" xfId="0" applyNumberFormat="1" applyFont="1"/>
    <xf numFmtId="0" fontId="1" fillId="0" borderId="1" xfId="0" applyFont="1" applyBorder="1"/>
    <xf numFmtId="0" fontId="7" fillId="0" borderId="0" xfId="0" applyFont="1"/>
    <xf numFmtId="0" fontId="8" fillId="0" borderId="0" xfId="0" applyFont="1"/>
    <xf numFmtId="41" fontId="1" fillId="0" borderId="0" xfId="0" applyNumberFormat="1" applyFont="1"/>
    <xf numFmtId="41" fontId="1" fillId="0" borderId="2" xfId="0" applyNumberFormat="1" applyFont="1" applyBorder="1"/>
    <xf numFmtId="41" fontId="2" fillId="0" borderId="0" xfId="0" applyNumberFormat="1" applyFont="1" applyAlignment="1">
      <alignment wrapText="1"/>
    </xf>
    <xf numFmtId="0" fontId="3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" fillId="0" borderId="3" xfId="0" applyFont="1" applyBorder="1"/>
    <xf numFmtId="41" fontId="1" fillId="0" borderId="3" xfId="0" applyNumberFormat="1" applyFont="1" applyBorder="1"/>
    <xf numFmtId="165" fontId="2" fillId="0" borderId="0" xfId="0" applyNumberFormat="1" applyFont="1"/>
    <xf numFmtId="165" fontId="2" fillId="0" borderId="4" xfId="0" applyNumberFormat="1" applyFont="1" applyBorder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6.875" customWidth="1"/>
    <col min="2" max="2" width="11.875" customWidth="1"/>
    <col min="3" max="3" width="11.375" customWidth="1"/>
    <col min="4" max="4" width="10.875" customWidth="1"/>
    <col min="5" max="6" width="12.375" customWidth="1"/>
    <col min="7" max="7" width="14.375" customWidth="1"/>
    <col min="8" max="8" width="10.875" customWidth="1"/>
    <col min="9" max="9" width="11.87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4" t="s">
        <v>3</v>
      </c>
      <c r="C4" s="4" t="s">
        <v>4</v>
      </c>
      <c r="D4" s="4" t="s">
        <v>3</v>
      </c>
      <c r="E4" s="4" t="s">
        <v>5</v>
      </c>
      <c r="F4" s="4" t="s">
        <v>4</v>
      </c>
      <c r="G4" s="4" t="s">
        <v>3</v>
      </c>
      <c r="H4" s="5" t="s">
        <v>5</v>
      </c>
      <c r="I4" s="5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6"/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  <c r="G5" s="7">
        <v>43555</v>
      </c>
      <c r="H5" s="8">
        <v>43738</v>
      </c>
      <c r="I5" s="8">
        <v>43830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9" t="s">
        <v>7</v>
      </c>
      <c r="B6" s="2"/>
      <c r="C6" s="2"/>
      <c r="D6" s="2"/>
      <c r="E6" s="2"/>
      <c r="F6" s="2"/>
      <c r="G6" s="2"/>
      <c r="H6" s="10"/>
      <c r="I6" s="10"/>
      <c r="J6" s="10"/>
      <c r="K6" s="10"/>
      <c r="L6" s="10"/>
      <c r="M6" s="10"/>
      <c r="N6" s="10"/>
      <c r="O6" s="10"/>
      <c r="P6" s="10"/>
      <c r="Q6" s="10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2" t="s">
        <v>9</v>
      </c>
      <c r="B7" s="14">
        <f t="shared" ref="B7:I7" si="0">SUM(B8:B11)</f>
        <v>55301883</v>
      </c>
      <c r="C7" s="14">
        <f t="shared" si="0"/>
        <v>46447380</v>
      </c>
      <c r="D7" s="14">
        <f t="shared" si="0"/>
        <v>45419418</v>
      </c>
      <c r="E7" s="14">
        <f t="shared" si="0"/>
        <v>43456871</v>
      </c>
      <c r="F7" s="14">
        <f t="shared" si="0"/>
        <v>42522286</v>
      </c>
      <c r="G7" s="14">
        <f t="shared" si="0"/>
        <v>41587701</v>
      </c>
      <c r="H7" s="14">
        <f t="shared" si="0"/>
        <v>0</v>
      </c>
      <c r="I7" s="14">
        <f t="shared" si="0"/>
        <v>0</v>
      </c>
      <c r="J7" s="10"/>
      <c r="K7" s="10"/>
      <c r="L7" s="10"/>
      <c r="M7" s="10"/>
      <c r="N7" s="10"/>
      <c r="O7" s="10"/>
      <c r="P7" s="10"/>
      <c r="Q7" s="10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17</v>
      </c>
      <c r="B8" s="2">
        <v>49635588</v>
      </c>
      <c r="C8" s="2">
        <v>46447380</v>
      </c>
      <c r="D8" s="2">
        <v>45419418</v>
      </c>
      <c r="E8" s="2">
        <v>43456871</v>
      </c>
      <c r="F8" s="2">
        <v>42522286</v>
      </c>
      <c r="G8" s="2">
        <v>41587701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18</v>
      </c>
      <c r="B9" s="2">
        <v>694753</v>
      </c>
      <c r="C9" s="2"/>
      <c r="D9" s="14"/>
      <c r="E9" s="2"/>
      <c r="F9" s="2"/>
      <c r="G9" s="2"/>
      <c r="H9" s="10"/>
      <c r="I9" s="10"/>
      <c r="J9" s="10"/>
      <c r="K9" s="10"/>
      <c r="L9" s="10"/>
      <c r="M9" s="10"/>
      <c r="N9" s="10"/>
      <c r="O9" s="10"/>
      <c r="P9" s="10"/>
      <c r="Q9" s="10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19</v>
      </c>
      <c r="B10" s="2">
        <v>4539604</v>
      </c>
      <c r="C10" s="2"/>
      <c r="D10" s="14"/>
      <c r="E10" s="2"/>
      <c r="F10" s="2"/>
      <c r="G10" s="2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20</v>
      </c>
      <c r="B11" s="2">
        <v>431938</v>
      </c>
      <c r="C11" s="2"/>
      <c r="D11" s="14"/>
      <c r="E11" s="2"/>
      <c r="F11" s="2"/>
      <c r="G11" s="2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2" t="s">
        <v>22</v>
      </c>
      <c r="B13" s="14">
        <f t="shared" ref="B13:I13" si="1">SUM(B14:B19)</f>
        <v>22014777</v>
      </c>
      <c r="C13" s="14">
        <f t="shared" si="1"/>
        <v>20606564</v>
      </c>
      <c r="D13" s="14">
        <f t="shared" si="1"/>
        <v>21086685</v>
      </c>
      <c r="E13" s="14">
        <f t="shared" si="1"/>
        <v>24742535</v>
      </c>
      <c r="F13" s="14">
        <f t="shared" si="1"/>
        <v>25997507</v>
      </c>
      <c r="G13" s="14">
        <f t="shared" si="1"/>
        <v>26257771</v>
      </c>
      <c r="H13" s="14">
        <f t="shared" si="1"/>
        <v>0</v>
      </c>
      <c r="I13" s="14">
        <f t="shared" si="1"/>
        <v>0</v>
      </c>
      <c r="J13" s="10"/>
      <c r="K13" s="10"/>
      <c r="L13" s="10"/>
      <c r="M13" s="10"/>
      <c r="N13" s="10"/>
      <c r="O13" s="10"/>
      <c r="P13" s="10"/>
      <c r="Q13" s="10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24</v>
      </c>
      <c r="B14" s="2">
        <v>8308954</v>
      </c>
      <c r="C14" s="2">
        <v>6225107</v>
      </c>
      <c r="D14" s="2">
        <v>5130707</v>
      </c>
      <c r="E14" s="2">
        <v>7165383</v>
      </c>
      <c r="F14" s="2">
        <v>6520983</v>
      </c>
      <c r="G14" s="2">
        <v>6176583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26</v>
      </c>
      <c r="B15" s="2"/>
      <c r="C15" s="2"/>
      <c r="D15" s="2"/>
      <c r="E15" s="2"/>
      <c r="F15" s="2"/>
      <c r="G15" s="2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28</v>
      </c>
      <c r="B16" s="2">
        <v>12428244</v>
      </c>
      <c r="C16" s="2">
        <v>12284566</v>
      </c>
      <c r="D16" s="2">
        <v>13208183</v>
      </c>
      <c r="E16" s="2">
        <v>12616806</v>
      </c>
      <c r="F16" s="2">
        <v>13722037</v>
      </c>
      <c r="G16" s="2">
        <v>15216941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29</v>
      </c>
      <c r="B17" s="2">
        <v>551025</v>
      </c>
      <c r="C17" s="2">
        <v>585898</v>
      </c>
      <c r="D17" s="2">
        <v>687057</v>
      </c>
      <c r="E17" s="2">
        <v>428278</v>
      </c>
      <c r="F17" s="2">
        <v>371244</v>
      </c>
      <c r="G17" s="2">
        <v>364566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30</v>
      </c>
      <c r="B18" s="2"/>
      <c r="C18" s="2"/>
      <c r="D18" s="2"/>
      <c r="E18" s="2"/>
      <c r="F18" s="2"/>
      <c r="G18" s="2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31</v>
      </c>
      <c r="B19" s="2">
        <v>726554</v>
      </c>
      <c r="C19" s="2">
        <v>1510993</v>
      </c>
      <c r="D19" s="2">
        <v>2060738</v>
      </c>
      <c r="E19" s="2">
        <v>4532068</v>
      </c>
      <c r="F19" s="2">
        <v>5383243</v>
      </c>
      <c r="G19" s="2">
        <v>4499681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4"/>
      <c r="B21" s="14">
        <f t="shared" ref="B21:I21" si="2">B7+B13</f>
        <v>77316660</v>
      </c>
      <c r="C21" s="14">
        <f t="shared" si="2"/>
        <v>67053944</v>
      </c>
      <c r="D21" s="14">
        <f t="shared" si="2"/>
        <v>66506103</v>
      </c>
      <c r="E21" s="14">
        <f t="shared" si="2"/>
        <v>68199406</v>
      </c>
      <c r="F21" s="14">
        <f t="shared" si="2"/>
        <v>68519793</v>
      </c>
      <c r="G21" s="14">
        <f t="shared" si="2"/>
        <v>67845472</v>
      </c>
      <c r="H21" s="14">
        <f t="shared" si="2"/>
        <v>0</v>
      </c>
      <c r="I21" s="14">
        <f t="shared" si="2"/>
        <v>0</v>
      </c>
      <c r="J21" s="10"/>
      <c r="K21" s="10"/>
      <c r="L21" s="10"/>
      <c r="M21" s="10"/>
      <c r="N21" s="10"/>
      <c r="O21" s="10"/>
      <c r="P21" s="10"/>
      <c r="Q21" s="10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7" t="s">
        <v>35</v>
      </c>
      <c r="B23" s="2"/>
      <c r="C23" s="2"/>
      <c r="D23" s="2"/>
      <c r="E23" s="2"/>
      <c r="F23" s="2"/>
      <c r="G23" s="2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8" t="s">
        <v>37</v>
      </c>
      <c r="B24" s="2"/>
      <c r="C24" s="2"/>
      <c r="D24" s="2"/>
      <c r="E24" s="2"/>
      <c r="F24" s="2"/>
      <c r="G24" s="2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4" t="s">
        <v>40</v>
      </c>
      <c r="B25" s="14">
        <f t="shared" ref="B25:I25" si="3">SUM(B26:B30)</f>
        <v>32351108</v>
      </c>
      <c r="C25" s="14">
        <f t="shared" si="3"/>
        <v>21346834</v>
      </c>
      <c r="D25" s="14">
        <f t="shared" si="3"/>
        <v>20718951</v>
      </c>
      <c r="E25" s="14">
        <f t="shared" si="3"/>
        <v>19934317</v>
      </c>
      <c r="F25" s="14">
        <f t="shared" si="3"/>
        <v>19519912</v>
      </c>
      <c r="G25" s="14">
        <f t="shared" si="3"/>
        <v>19094723</v>
      </c>
      <c r="H25" s="14">
        <f t="shared" si="3"/>
        <v>0</v>
      </c>
      <c r="I25" s="14">
        <f t="shared" si="3"/>
        <v>0</v>
      </c>
      <c r="J25" s="10"/>
      <c r="K25" s="10"/>
      <c r="L25" s="10"/>
      <c r="M25" s="10"/>
      <c r="N25" s="10"/>
      <c r="O25" s="10"/>
      <c r="P25" s="10"/>
      <c r="Q25" s="10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42</v>
      </c>
      <c r="B26" s="2">
        <v>14347005</v>
      </c>
      <c r="C26" s="2">
        <v>3609547</v>
      </c>
      <c r="D26" s="2">
        <v>3041458</v>
      </c>
      <c r="E26" s="2">
        <v>2389529</v>
      </c>
      <c r="F26" s="2">
        <v>2048036</v>
      </c>
      <c r="G26" s="2">
        <v>1695760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45</v>
      </c>
      <c r="B27" s="2">
        <v>7846342</v>
      </c>
      <c r="C27" s="2">
        <v>7579526</v>
      </c>
      <c r="D27" s="2">
        <v>7519732</v>
      </c>
      <c r="E27" s="2">
        <v>7387027</v>
      </c>
      <c r="F27" s="2">
        <v>7314115</v>
      </c>
      <c r="G27" s="2">
        <v>7241202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46</v>
      </c>
      <c r="B28" s="2">
        <v>10157761</v>
      </c>
      <c r="C28" s="2">
        <v>10157761</v>
      </c>
      <c r="D28" s="2">
        <v>10157761</v>
      </c>
      <c r="E28" s="2">
        <v>10157761</v>
      </c>
      <c r="F28" s="2">
        <v>10157761</v>
      </c>
      <c r="G28" s="2">
        <v>10157761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48</v>
      </c>
      <c r="B29" s="2"/>
      <c r="C29" s="2"/>
      <c r="D29" s="2"/>
      <c r="E29" s="2"/>
      <c r="F29" s="2"/>
      <c r="G29" s="2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49</v>
      </c>
      <c r="B30" s="2"/>
      <c r="C30" s="2"/>
      <c r="D30" s="2"/>
      <c r="E30" s="2"/>
      <c r="F30" s="2"/>
      <c r="G30" s="2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2" t="s">
        <v>51</v>
      </c>
      <c r="B32" s="14">
        <f t="shared" ref="B32:I32" si="4">SUM(B33:B37)</f>
        <v>32195644</v>
      </c>
      <c r="C32" s="14">
        <f t="shared" si="4"/>
        <v>33333642</v>
      </c>
      <c r="D32" s="14">
        <f t="shared" si="4"/>
        <v>31882138</v>
      </c>
      <c r="E32" s="14">
        <f t="shared" si="4"/>
        <v>29737783</v>
      </c>
      <c r="F32" s="14">
        <f t="shared" si="4"/>
        <v>30799750</v>
      </c>
      <c r="G32" s="14">
        <f t="shared" si="4"/>
        <v>28761256</v>
      </c>
      <c r="H32" s="14">
        <f t="shared" si="4"/>
        <v>0</v>
      </c>
      <c r="I32" s="14">
        <f t="shared" si="4"/>
        <v>0</v>
      </c>
      <c r="J32" s="10"/>
      <c r="K32" s="10"/>
      <c r="L32" s="10"/>
      <c r="M32" s="10"/>
      <c r="N32" s="10"/>
      <c r="O32" s="10"/>
      <c r="P32" s="10"/>
      <c r="Q32" s="10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54</v>
      </c>
      <c r="B33" s="2">
        <v>8130585</v>
      </c>
      <c r="C33" s="2">
        <v>7372789</v>
      </c>
      <c r="D33" s="2">
        <v>7451018</v>
      </c>
      <c r="E33" s="2">
        <v>8072537</v>
      </c>
      <c r="F33" s="2">
        <v>6729072</v>
      </c>
      <c r="G33" s="2">
        <v>6763913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39</v>
      </c>
      <c r="B34" s="2">
        <v>8144905</v>
      </c>
      <c r="C34" s="2">
        <v>9167002</v>
      </c>
      <c r="D34" s="2">
        <v>9025705</v>
      </c>
      <c r="E34" s="2">
        <v>5754700</v>
      </c>
      <c r="F34" s="2">
        <v>6024779</v>
      </c>
      <c r="G34" s="2">
        <v>4582191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55</v>
      </c>
      <c r="B35" s="2">
        <v>6322979</v>
      </c>
      <c r="C35" s="2">
        <v>5234131</v>
      </c>
      <c r="D35" s="2">
        <v>5833247</v>
      </c>
      <c r="E35" s="2">
        <v>6042551</v>
      </c>
      <c r="F35" s="2">
        <v>7887417</v>
      </c>
      <c r="G35" s="2">
        <v>7110923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 t="s">
        <v>58</v>
      </c>
      <c r="B36" s="2">
        <v>4220533</v>
      </c>
      <c r="C36" s="2">
        <v>4943431</v>
      </c>
      <c r="D36" s="2">
        <v>2465294</v>
      </c>
      <c r="E36" s="2">
        <v>1264591</v>
      </c>
      <c r="F36" s="2">
        <v>1304522</v>
      </c>
      <c r="G36" s="2">
        <v>1345714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 t="s">
        <v>60</v>
      </c>
      <c r="B37" s="2">
        <v>5376642</v>
      </c>
      <c r="C37" s="2">
        <v>6616289</v>
      </c>
      <c r="D37" s="2">
        <v>7106874</v>
      </c>
      <c r="E37" s="2">
        <v>8603404</v>
      </c>
      <c r="F37" s="2">
        <v>8853960</v>
      </c>
      <c r="G37" s="2">
        <v>8958515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4"/>
      <c r="B38" s="2"/>
      <c r="C38" s="2"/>
      <c r="D38" s="2"/>
      <c r="E38" s="2"/>
      <c r="F38" s="2"/>
      <c r="G38" s="2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4"/>
      <c r="B39" s="14">
        <f t="shared" ref="B39:I39" si="5">SUM(B25+B32)</f>
        <v>64546752</v>
      </c>
      <c r="C39" s="14">
        <f t="shared" si="5"/>
        <v>54680476</v>
      </c>
      <c r="D39" s="14">
        <f t="shared" si="5"/>
        <v>52601089</v>
      </c>
      <c r="E39" s="14">
        <f t="shared" si="5"/>
        <v>49672100</v>
      </c>
      <c r="F39" s="14">
        <f t="shared" si="5"/>
        <v>50319662</v>
      </c>
      <c r="G39" s="14">
        <f t="shared" si="5"/>
        <v>47855979</v>
      </c>
      <c r="H39" s="14">
        <f t="shared" si="5"/>
        <v>0</v>
      </c>
      <c r="I39" s="14">
        <f t="shared" si="5"/>
        <v>0</v>
      </c>
      <c r="J39" s="10"/>
      <c r="K39" s="10"/>
      <c r="L39" s="10"/>
      <c r="M39" s="10"/>
      <c r="N39" s="10"/>
      <c r="O39" s="10"/>
      <c r="P39" s="10"/>
      <c r="Q39" s="10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14"/>
      <c r="B40" s="14"/>
      <c r="C40" s="14"/>
      <c r="D40" s="14"/>
      <c r="E40" s="14"/>
      <c r="F40" s="14"/>
      <c r="G40" s="2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12" t="s">
        <v>63</v>
      </c>
      <c r="B41" s="14">
        <f t="shared" ref="B41:I41" si="6">SUM(B42:B45)</f>
        <v>12769909</v>
      </c>
      <c r="C41" s="14">
        <f t="shared" si="6"/>
        <v>12373468</v>
      </c>
      <c r="D41" s="14">
        <f t="shared" si="6"/>
        <v>13905015</v>
      </c>
      <c r="E41" s="14">
        <f t="shared" si="6"/>
        <v>18527306</v>
      </c>
      <c r="F41" s="14">
        <f t="shared" si="6"/>
        <v>18200132</v>
      </c>
      <c r="G41" s="14">
        <f t="shared" si="6"/>
        <v>19989494</v>
      </c>
      <c r="H41" s="14">
        <f t="shared" si="6"/>
        <v>0</v>
      </c>
      <c r="I41" s="14">
        <f t="shared" si="6"/>
        <v>0</v>
      </c>
      <c r="J41" s="10"/>
      <c r="K41" s="10"/>
      <c r="L41" s="10"/>
      <c r="M41" s="10"/>
      <c r="N41" s="10"/>
      <c r="O41" s="10"/>
      <c r="P41" s="10"/>
      <c r="Q41" s="10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 t="s">
        <v>66</v>
      </c>
      <c r="B42" s="2">
        <v>37500120</v>
      </c>
      <c r="C42" s="2">
        <v>37500120</v>
      </c>
      <c r="D42" s="2">
        <v>38625120</v>
      </c>
      <c r="E42" s="2">
        <v>38625120</v>
      </c>
      <c r="F42" s="2">
        <v>43260130</v>
      </c>
      <c r="G42" s="2">
        <v>43260130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 t="s">
        <v>67</v>
      </c>
      <c r="B43" s="2">
        <v>9944188</v>
      </c>
      <c r="C43" s="2">
        <v>9944188</v>
      </c>
      <c r="D43" s="2">
        <v>9944188</v>
      </c>
      <c r="E43" s="2">
        <v>9944188</v>
      </c>
      <c r="F43" s="2">
        <v>9944188</v>
      </c>
      <c r="G43" s="2">
        <v>9944188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 t="s">
        <v>68</v>
      </c>
      <c r="B44" s="2">
        <v>6583979</v>
      </c>
      <c r="C44" s="2">
        <v>6583979</v>
      </c>
      <c r="D44" s="2">
        <v>6583979</v>
      </c>
      <c r="E44" s="2">
        <v>6583979</v>
      </c>
      <c r="F44" s="2">
        <v>6583979</v>
      </c>
      <c r="G44" s="2">
        <v>6583979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 t="s">
        <v>69</v>
      </c>
      <c r="B45" s="2">
        <v>-41258378</v>
      </c>
      <c r="C45" s="2">
        <v>-41654819</v>
      </c>
      <c r="D45" s="2">
        <v>-41248272</v>
      </c>
      <c r="E45" s="2">
        <v>-36625981</v>
      </c>
      <c r="F45" s="2">
        <v>-41588165</v>
      </c>
      <c r="G45" s="2">
        <v>-39798803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4"/>
      <c r="B47" s="14">
        <f>SUM(B41+B39)-1</f>
        <v>77316660</v>
      </c>
      <c r="C47" s="14">
        <f>SUM(C41+C39)</f>
        <v>67053944</v>
      </c>
      <c r="D47" s="14">
        <f>SUM(D41+D39)-1</f>
        <v>66506103</v>
      </c>
      <c r="E47" s="14">
        <f>SUM(E41+E39)</f>
        <v>68199406</v>
      </c>
      <c r="F47" s="14">
        <f>SUM(F41+F39)-1</f>
        <v>68519793</v>
      </c>
      <c r="G47" s="14">
        <f t="shared" ref="G47:I47" si="7">SUM(G41+G39)</f>
        <v>67845473</v>
      </c>
      <c r="H47" s="14">
        <f t="shared" si="7"/>
        <v>0</v>
      </c>
      <c r="I47" s="14">
        <f t="shared" si="7"/>
        <v>0</v>
      </c>
      <c r="J47" s="10"/>
      <c r="K47" s="10"/>
      <c r="L47" s="10"/>
      <c r="M47" s="10"/>
      <c r="N47" s="10"/>
      <c r="O47" s="10"/>
      <c r="P47" s="10"/>
      <c r="Q47" s="10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11" t="s">
        <v>72</v>
      </c>
      <c r="B49" s="21">
        <f t="shared" ref="B49:I49" si="8">B41/(B42/10)</f>
        <v>3.4052981697125237</v>
      </c>
      <c r="C49" s="21">
        <f t="shared" si="8"/>
        <v>3.2995809080077612</v>
      </c>
      <c r="D49" s="21">
        <f t="shared" si="8"/>
        <v>3.5999926990518087</v>
      </c>
      <c r="E49" s="21">
        <f t="shared" si="8"/>
        <v>4.7966986251434296</v>
      </c>
      <c r="F49" s="21">
        <f t="shared" si="8"/>
        <v>4.207137611468112</v>
      </c>
      <c r="G49" s="21">
        <f t="shared" si="8"/>
        <v>4.6207660494778908</v>
      </c>
      <c r="H49" s="21" t="e">
        <f t="shared" si="8"/>
        <v>#DIV/0!</v>
      </c>
      <c r="I49" s="21" t="e">
        <f t="shared" si="8"/>
        <v>#DIV/0!</v>
      </c>
      <c r="J49" s="10"/>
      <c r="K49" s="10"/>
      <c r="L49" s="10"/>
      <c r="M49" s="10"/>
      <c r="N49" s="10"/>
      <c r="O49" s="10"/>
      <c r="P49" s="10"/>
      <c r="Q49" s="10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11" t="s">
        <v>73</v>
      </c>
      <c r="B50" s="2">
        <f t="shared" ref="B50:I50" si="9">B42/10</f>
        <v>3750012</v>
      </c>
      <c r="C50" s="2">
        <f t="shared" si="9"/>
        <v>3750012</v>
      </c>
      <c r="D50" s="2">
        <f t="shared" si="9"/>
        <v>3862512</v>
      </c>
      <c r="E50" s="2">
        <f t="shared" si="9"/>
        <v>3862512</v>
      </c>
      <c r="F50" s="2">
        <f t="shared" si="9"/>
        <v>4326013</v>
      </c>
      <c r="G50" s="2">
        <f t="shared" si="9"/>
        <v>4326013</v>
      </c>
      <c r="H50" s="2">
        <f t="shared" si="9"/>
        <v>0</v>
      </c>
      <c r="I50" s="2">
        <f t="shared" si="9"/>
        <v>0</v>
      </c>
      <c r="J50" s="10"/>
      <c r="K50" s="10"/>
      <c r="L50" s="10"/>
      <c r="M50" s="10"/>
      <c r="N50" s="10"/>
      <c r="O50" s="10"/>
      <c r="P50" s="10"/>
      <c r="Q50" s="10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B51" s="2"/>
      <c r="C51" s="2"/>
      <c r="D51" s="2"/>
      <c r="E51" s="2"/>
      <c r="F51" s="2"/>
      <c r="G51" s="2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0.25" customWidth="1"/>
    <col min="2" max="6" width="11.875" customWidth="1"/>
    <col min="7" max="7" width="15.25" customWidth="1"/>
    <col min="8" max="8" width="11.5" customWidth="1"/>
    <col min="9" max="9" width="14.37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1</v>
      </c>
      <c r="B2" s="3"/>
      <c r="C2" s="3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2</v>
      </c>
      <c r="B3" s="3"/>
      <c r="C3" s="3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4" t="s">
        <v>3</v>
      </c>
      <c r="C4" s="4" t="s">
        <v>4</v>
      </c>
      <c r="D4" s="4" t="s">
        <v>3</v>
      </c>
      <c r="E4" s="4" t="s">
        <v>5</v>
      </c>
      <c r="F4" s="4" t="s">
        <v>4</v>
      </c>
      <c r="G4" s="4" t="s">
        <v>3</v>
      </c>
      <c r="H4" s="5" t="s">
        <v>5</v>
      </c>
      <c r="I4" s="5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6"/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  <c r="G5" s="7">
        <v>43555</v>
      </c>
      <c r="H5" s="8">
        <v>43738</v>
      </c>
      <c r="I5" s="8">
        <v>43830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1" t="s">
        <v>11</v>
      </c>
      <c r="B6" s="2">
        <v>69632081</v>
      </c>
      <c r="C6" s="2">
        <v>53313670</v>
      </c>
      <c r="D6" s="2">
        <v>79179480</v>
      </c>
      <c r="E6" s="2">
        <v>27099520</v>
      </c>
      <c r="F6" s="2">
        <v>49173080</v>
      </c>
      <c r="G6" s="2">
        <v>72998820</v>
      </c>
      <c r="H6" s="10"/>
      <c r="I6" s="10"/>
      <c r="J6" s="10"/>
      <c r="K6" s="10"/>
      <c r="L6" s="10"/>
      <c r="M6" s="10"/>
      <c r="N6" s="10"/>
      <c r="O6" s="10"/>
      <c r="P6" s="10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3" t="s">
        <v>12</v>
      </c>
      <c r="B7" s="2">
        <v>62300776</v>
      </c>
      <c r="C7" s="2">
        <v>48333973</v>
      </c>
      <c r="D7" s="2">
        <v>70685961</v>
      </c>
      <c r="E7" s="2">
        <v>23458154</v>
      </c>
      <c r="F7" s="2">
        <v>43446985</v>
      </c>
      <c r="G7" s="2">
        <v>64007354</v>
      </c>
      <c r="H7" s="10"/>
      <c r="I7" s="10"/>
      <c r="J7" s="10"/>
      <c r="K7" s="10"/>
      <c r="L7" s="10"/>
      <c r="M7" s="10"/>
      <c r="N7" s="10"/>
      <c r="O7" s="10"/>
      <c r="P7" s="10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1" t="s">
        <v>15</v>
      </c>
      <c r="B8" s="15">
        <f t="shared" ref="B8:I8" si="0">B6-B7</f>
        <v>7331305</v>
      </c>
      <c r="C8" s="15">
        <f t="shared" si="0"/>
        <v>4979697</v>
      </c>
      <c r="D8" s="15">
        <f t="shared" si="0"/>
        <v>8493519</v>
      </c>
      <c r="E8" s="15">
        <f t="shared" si="0"/>
        <v>3641366</v>
      </c>
      <c r="F8" s="15">
        <f t="shared" si="0"/>
        <v>5726095</v>
      </c>
      <c r="G8" s="15">
        <f t="shared" si="0"/>
        <v>8991466</v>
      </c>
      <c r="H8" s="15">
        <f t="shared" si="0"/>
        <v>0</v>
      </c>
      <c r="I8" s="15">
        <f t="shared" si="0"/>
        <v>0</v>
      </c>
      <c r="J8" s="10"/>
      <c r="K8" s="10"/>
      <c r="L8" s="10"/>
      <c r="M8" s="10"/>
      <c r="N8" s="10"/>
      <c r="O8" s="10"/>
      <c r="P8" s="10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/>
      <c r="B9" s="14"/>
      <c r="C9" s="14"/>
      <c r="D9" s="14"/>
      <c r="E9" s="14"/>
      <c r="F9" s="14"/>
      <c r="G9" s="2"/>
      <c r="H9" s="10"/>
      <c r="I9" s="10"/>
      <c r="J9" s="10"/>
      <c r="K9" s="10"/>
      <c r="L9" s="10"/>
      <c r="M9" s="10"/>
      <c r="N9" s="10"/>
      <c r="O9" s="10"/>
      <c r="P9" s="10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1" t="s">
        <v>25</v>
      </c>
      <c r="B10" s="14">
        <f t="shared" ref="B10:I10" si="1">SUM(B11)</f>
        <v>3038031</v>
      </c>
      <c r="C10" s="14">
        <f t="shared" si="1"/>
        <v>1815880</v>
      </c>
      <c r="D10" s="14">
        <f t="shared" si="1"/>
        <v>2945222</v>
      </c>
      <c r="E10" s="14">
        <f t="shared" si="1"/>
        <v>748267</v>
      </c>
      <c r="F10" s="14">
        <f t="shared" si="1"/>
        <v>1571209</v>
      </c>
      <c r="G10" s="14">
        <f t="shared" si="1"/>
        <v>2233966</v>
      </c>
      <c r="H10" s="14">
        <f t="shared" si="1"/>
        <v>0</v>
      </c>
      <c r="I10" s="14">
        <f t="shared" si="1"/>
        <v>0</v>
      </c>
      <c r="J10" s="10"/>
      <c r="K10" s="10"/>
      <c r="L10" s="10"/>
      <c r="M10" s="10"/>
      <c r="N10" s="10"/>
      <c r="O10" s="10"/>
      <c r="P10" s="10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32</v>
      </c>
      <c r="B11" s="2">
        <v>3038031</v>
      </c>
      <c r="C11" s="2">
        <v>1815880</v>
      </c>
      <c r="D11" s="2">
        <v>2945222</v>
      </c>
      <c r="E11" s="2">
        <v>748267</v>
      </c>
      <c r="F11" s="2">
        <v>1571209</v>
      </c>
      <c r="G11" s="2">
        <v>2233966</v>
      </c>
      <c r="H11" s="10"/>
      <c r="I11" s="10"/>
      <c r="J11" s="10"/>
      <c r="K11" s="10"/>
      <c r="L11" s="10"/>
      <c r="M11" s="10"/>
      <c r="N11" s="10"/>
      <c r="O11" s="10"/>
      <c r="P11" s="10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10"/>
      <c r="I12" s="10"/>
      <c r="J12" s="10"/>
      <c r="K12" s="10"/>
      <c r="L12" s="10"/>
      <c r="M12" s="10"/>
      <c r="N12" s="10"/>
      <c r="O12" s="10"/>
      <c r="P12" s="10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1" t="s">
        <v>34</v>
      </c>
      <c r="B13" s="14">
        <f t="shared" ref="B13:I13" si="2">B8-B10</f>
        <v>4293274</v>
      </c>
      <c r="C13" s="14">
        <f t="shared" si="2"/>
        <v>3163817</v>
      </c>
      <c r="D13" s="14">
        <f t="shared" si="2"/>
        <v>5548297</v>
      </c>
      <c r="E13" s="14">
        <f t="shared" si="2"/>
        <v>2893099</v>
      </c>
      <c r="F13" s="14">
        <f t="shared" si="2"/>
        <v>4154886</v>
      </c>
      <c r="G13" s="14">
        <f t="shared" si="2"/>
        <v>6757500</v>
      </c>
      <c r="H13" s="14">
        <f t="shared" si="2"/>
        <v>0</v>
      </c>
      <c r="I13" s="14">
        <f t="shared" si="2"/>
        <v>0</v>
      </c>
      <c r="J13" s="10"/>
      <c r="K13" s="10"/>
      <c r="L13" s="10"/>
      <c r="M13" s="10"/>
      <c r="N13" s="10"/>
      <c r="O13" s="10"/>
      <c r="P13" s="10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9" t="s">
        <v>38</v>
      </c>
      <c r="B14" s="14"/>
      <c r="C14" s="14"/>
      <c r="D14" s="14"/>
      <c r="E14" s="14"/>
      <c r="F14" s="14"/>
      <c r="G14" s="2"/>
      <c r="H14" s="10"/>
      <c r="I14" s="10"/>
      <c r="J14" s="10"/>
      <c r="K14" s="10"/>
      <c r="L14" s="10"/>
      <c r="M14" s="10"/>
      <c r="N14" s="10"/>
      <c r="O14" s="10"/>
      <c r="P14" s="10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41</v>
      </c>
      <c r="B15" s="2">
        <v>2583333</v>
      </c>
      <c r="C15" s="2">
        <v>988518</v>
      </c>
      <c r="D15" s="2">
        <v>1312543</v>
      </c>
      <c r="E15" s="2">
        <v>283275</v>
      </c>
      <c r="F15" s="2">
        <v>492726</v>
      </c>
      <c r="G15" s="2">
        <v>692311</v>
      </c>
      <c r="H15" s="10"/>
      <c r="I15" s="10"/>
      <c r="J15" s="10"/>
      <c r="K15" s="10"/>
      <c r="L15" s="10"/>
      <c r="M15" s="10"/>
      <c r="N15" s="10"/>
      <c r="O15" s="10"/>
      <c r="P15" s="10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43</v>
      </c>
      <c r="B16" s="2"/>
      <c r="C16" s="2"/>
      <c r="D16" s="2"/>
      <c r="E16" s="2"/>
      <c r="F16" s="2"/>
      <c r="G16" s="2"/>
      <c r="H16" s="10"/>
      <c r="I16" s="10"/>
      <c r="J16" s="10"/>
      <c r="K16" s="10"/>
      <c r="L16" s="10"/>
      <c r="M16" s="10"/>
      <c r="N16" s="10"/>
      <c r="O16" s="10"/>
      <c r="P16" s="10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1" t="s">
        <v>47</v>
      </c>
      <c r="B17" s="14">
        <f t="shared" ref="B17:I17" si="3">B13-B15-B16</f>
        <v>1709941</v>
      </c>
      <c r="C17" s="14">
        <f t="shared" si="3"/>
        <v>2175299</v>
      </c>
      <c r="D17" s="14">
        <f t="shared" si="3"/>
        <v>4235754</v>
      </c>
      <c r="E17" s="14">
        <f t="shared" si="3"/>
        <v>2609824</v>
      </c>
      <c r="F17" s="14">
        <f t="shared" si="3"/>
        <v>3662160</v>
      </c>
      <c r="G17" s="14">
        <f t="shared" si="3"/>
        <v>6065189</v>
      </c>
      <c r="H17" s="14">
        <f t="shared" si="3"/>
        <v>0</v>
      </c>
      <c r="I17" s="14">
        <f t="shared" si="3"/>
        <v>0</v>
      </c>
      <c r="J17" s="10"/>
      <c r="K17" s="10"/>
      <c r="L17" s="10"/>
      <c r="M17" s="10"/>
      <c r="N17" s="10"/>
      <c r="O17" s="10"/>
      <c r="P17" s="10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5">
      <c r="A18" s="13" t="s">
        <v>50</v>
      </c>
      <c r="B18" s="2">
        <v>81426</v>
      </c>
      <c r="C18" s="2">
        <v>103586</v>
      </c>
      <c r="D18" s="2">
        <v>201702</v>
      </c>
      <c r="E18" s="2">
        <v>124277</v>
      </c>
      <c r="F18" s="2">
        <v>174389</v>
      </c>
      <c r="G18" s="2">
        <v>288819</v>
      </c>
      <c r="H18" s="10"/>
      <c r="I18" s="10"/>
      <c r="J18" s="10"/>
      <c r="K18" s="10"/>
      <c r="L18" s="10"/>
      <c r="M18" s="10"/>
      <c r="N18" s="10"/>
      <c r="O18" s="10"/>
      <c r="P18" s="10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1" t="s">
        <v>52</v>
      </c>
      <c r="B19" s="15">
        <f t="shared" ref="B19:I19" si="4">B17-B18</f>
        <v>1628515</v>
      </c>
      <c r="C19" s="15">
        <f t="shared" si="4"/>
        <v>2071713</v>
      </c>
      <c r="D19" s="15">
        <f t="shared" si="4"/>
        <v>4034052</v>
      </c>
      <c r="E19" s="15">
        <f t="shared" si="4"/>
        <v>2485547</v>
      </c>
      <c r="F19" s="15">
        <f t="shared" si="4"/>
        <v>3487771</v>
      </c>
      <c r="G19" s="15">
        <f t="shared" si="4"/>
        <v>5776370</v>
      </c>
      <c r="H19" s="15">
        <f t="shared" si="4"/>
        <v>0</v>
      </c>
      <c r="I19" s="15">
        <f t="shared" si="4"/>
        <v>0</v>
      </c>
      <c r="J19" s="10"/>
      <c r="K19" s="10"/>
      <c r="L19" s="10"/>
      <c r="M19" s="10"/>
      <c r="N19" s="10"/>
      <c r="O19" s="10"/>
      <c r="P19" s="10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14"/>
      <c r="C20" s="14"/>
      <c r="D20" s="14"/>
      <c r="E20" s="14"/>
      <c r="F20" s="14"/>
      <c r="G20" s="2"/>
      <c r="H20" s="10"/>
      <c r="I20" s="10"/>
      <c r="J20" s="10"/>
      <c r="K20" s="10"/>
      <c r="L20" s="10"/>
      <c r="M20" s="10"/>
      <c r="N20" s="10"/>
      <c r="O20" s="10"/>
      <c r="P20" s="10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2" t="s">
        <v>57</v>
      </c>
      <c r="B21" s="14">
        <f t="shared" ref="B21:I21" si="5">B22+B23</f>
        <v>-292276</v>
      </c>
      <c r="C21" s="14">
        <f t="shared" si="5"/>
        <v>-398341</v>
      </c>
      <c r="D21" s="14">
        <f t="shared" si="5"/>
        <v>-829132</v>
      </c>
      <c r="E21" s="14">
        <f t="shared" si="5"/>
        <v>-548475</v>
      </c>
      <c r="F21" s="14">
        <f t="shared" si="5"/>
        <v>-726119</v>
      </c>
      <c r="G21" s="14">
        <f t="shared" si="5"/>
        <v>-1225357</v>
      </c>
      <c r="H21" s="14">
        <f t="shared" si="5"/>
        <v>0</v>
      </c>
      <c r="I21" s="14">
        <f t="shared" si="5"/>
        <v>0</v>
      </c>
      <c r="J21" s="10"/>
      <c r="K21" s="10"/>
      <c r="L21" s="10"/>
      <c r="M21" s="10"/>
      <c r="N21" s="10"/>
      <c r="O21" s="10"/>
      <c r="P21" s="10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61</v>
      </c>
      <c r="B22" s="2">
        <v>-407129</v>
      </c>
      <c r="C22" s="2">
        <v>-517928</v>
      </c>
      <c r="D22" s="2">
        <v>-1008513</v>
      </c>
      <c r="E22" s="2">
        <v>-621387</v>
      </c>
      <c r="F22" s="2">
        <v>-871943</v>
      </c>
      <c r="G22" s="2">
        <v>-1444093</v>
      </c>
      <c r="H22" s="10"/>
      <c r="I22" s="10"/>
      <c r="J22" s="10"/>
      <c r="K22" s="10"/>
      <c r="L22" s="10"/>
      <c r="M22" s="10"/>
      <c r="N22" s="10"/>
      <c r="O22" s="10"/>
      <c r="P22" s="10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62</v>
      </c>
      <c r="B23" s="2">
        <v>114853</v>
      </c>
      <c r="C23" s="2">
        <v>119587</v>
      </c>
      <c r="D23" s="2">
        <v>179381</v>
      </c>
      <c r="E23" s="2">
        <v>72912</v>
      </c>
      <c r="F23" s="2">
        <v>145824</v>
      </c>
      <c r="G23" s="2">
        <v>218736</v>
      </c>
      <c r="H23" s="10"/>
      <c r="I23" s="10"/>
      <c r="J23" s="10"/>
      <c r="K23" s="10"/>
      <c r="L23" s="10"/>
      <c r="M23" s="10"/>
      <c r="N23" s="10"/>
      <c r="O23" s="10"/>
      <c r="P23" s="10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1" t="s">
        <v>64</v>
      </c>
      <c r="B24" s="20">
        <f t="shared" ref="B24:I24" si="6">B19+B21</f>
        <v>1336239</v>
      </c>
      <c r="C24" s="20">
        <f t="shared" si="6"/>
        <v>1673372</v>
      </c>
      <c r="D24" s="20">
        <f t="shared" si="6"/>
        <v>3204920</v>
      </c>
      <c r="E24" s="20">
        <f t="shared" si="6"/>
        <v>1937072</v>
      </c>
      <c r="F24" s="20">
        <f t="shared" si="6"/>
        <v>2761652</v>
      </c>
      <c r="G24" s="20">
        <f t="shared" si="6"/>
        <v>4551013</v>
      </c>
      <c r="H24" s="20">
        <f t="shared" si="6"/>
        <v>0</v>
      </c>
      <c r="I24" s="20">
        <f t="shared" si="6"/>
        <v>0</v>
      </c>
      <c r="J24" s="10"/>
      <c r="K24" s="10"/>
      <c r="L24" s="10"/>
      <c r="M24" s="10"/>
      <c r="N24" s="10"/>
      <c r="O24" s="10"/>
      <c r="P24" s="10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"/>
      <c r="B25" s="14"/>
      <c r="C25" s="14"/>
      <c r="D25" s="14"/>
      <c r="E25" s="14"/>
      <c r="F25" s="14"/>
      <c r="G25" s="2"/>
      <c r="H25" s="10"/>
      <c r="I25" s="10"/>
      <c r="J25" s="10"/>
      <c r="K25" s="10"/>
      <c r="L25" s="10"/>
      <c r="M25" s="10"/>
      <c r="N25" s="10"/>
      <c r="O25" s="10"/>
      <c r="P25" s="10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1" t="s">
        <v>70</v>
      </c>
      <c r="B26" s="22">
        <f>B24/('1'!B42/10)</f>
        <v>0.35632925974636881</v>
      </c>
      <c r="C26" s="22">
        <f>C24/('1'!C42/10)</f>
        <v>0.44623110539379607</v>
      </c>
      <c r="D26" s="22">
        <f>D24/('1'!D42/10)</f>
        <v>0.82975017294444653</v>
      </c>
      <c r="E26" s="22">
        <f>E24/('1'!E42/10)</f>
        <v>0.50150575583972301</v>
      </c>
      <c r="F26" s="22">
        <f>F24/('1'!F42/10)</f>
        <v>0.63838273255304601</v>
      </c>
      <c r="G26" s="22">
        <f>G24/('1'!G42/10)</f>
        <v>1.0520109394030948</v>
      </c>
      <c r="H26" s="22" t="e">
        <f>H24/('1'!H42/10)</f>
        <v>#DIV/0!</v>
      </c>
      <c r="I26" s="22" t="e">
        <f>I24/('1'!I42/10)</f>
        <v>#DIV/0!</v>
      </c>
      <c r="J26" s="10"/>
      <c r="K26" s="10"/>
      <c r="L26" s="10"/>
      <c r="M26" s="10"/>
      <c r="N26" s="10"/>
      <c r="O26" s="10"/>
      <c r="P26" s="10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19" t="s">
        <v>74</v>
      </c>
      <c r="B27" s="2">
        <f>'1'!B42/10</f>
        <v>3750012</v>
      </c>
      <c r="C27" s="2">
        <f>'1'!C42/10</f>
        <v>3750012</v>
      </c>
      <c r="D27" s="2">
        <f>'1'!D42/10</f>
        <v>3862512</v>
      </c>
      <c r="E27" s="2">
        <f>'1'!E42/10</f>
        <v>3862512</v>
      </c>
      <c r="F27" s="2">
        <f>'1'!F42/10</f>
        <v>4326013</v>
      </c>
      <c r="G27" s="2">
        <f>'1'!G42/10</f>
        <v>4326013</v>
      </c>
      <c r="H27" s="2">
        <f>'1'!H42/10</f>
        <v>0</v>
      </c>
      <c r="I27" s="2">
        <f>'1'!I42/10</f>
        <v>0</v>
      </c>
      <c r="J27" s="10"/>
      <c r="K27" s="10"/>
      <c r="L27" s="10"/>
      <c r="M27" s="10"/>
      <c r="N27" s="10"/>
      <c r="O27" s="10"/>
      <c r="P27" s="10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B28" s="2"/>
      <c r="C28" s="2"/>
      <c r="D28" s="2"/>
      <c r="E28" s="2"/>
      <c r="F28" s="2"/>
      <c r="G28" s="2"/>
      <c r="H28" s="10"/>
      <c r="I28" s="10"/>
      <c r="J28" s="10"/>
      <c r="K28" s="10"/>
      <c r="L28" s="10"/>
      <c r="M28" s="10"/>
      <c r="N28" s="10"/>
      <c r="O28" s="10"/>
      <c r="P28" s="10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B29" s="2"/>
      <c r="C29" s="2"/>
      <c r="D29" s="2"/>
      <c r="E29" s="2"/>
      <c r="F29" s="2"/>
      <c r="G29" s="2"/>
      <c r="H29" s="10"/>
      <c r="I29" s="10"/>
      <c r="J29" s="10"/>
      <c r="K29" s="10"/>
      <c r="L29" s="10"/>
      <c r="M29" s="10"/>
      <c r="N29" s="10"/>
      <c r="O29" s="10"/>
      <c r="P29" s="10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10"/>
      <c r="I30" s="10"/>
      <c r="J30" s="10"/>
      <c r="K30" s="10"/>
      <c r="L30" s="10"/>
      <c r="M30" s="10"/>
      <c r="N30" s="10"/>
      <c r="O30" s="10"/>
      <c r="P30" s="10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10"/>
      <c r="I31" s="10"/>
      <c r="J31" s="10"/>
      <c r="K31" s="10"/>
      <c r="L31" s="10"/>
      <c r="M31" s="10"/>
      <c r="N31" s="10"/>
      <c r="O31" s="10"/>
      <c r="P31" s="10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10"/>
      <c r="I32" s="10"/>
      <c r="J32" s="10"/>
      <c r="K32" s="10"/>
      <c r="L32" s="10"/>
      <c r="M32" s="10"/>
      <c r="N32" s="10"/>
      <c r="O32" s="10"/>
      <c r="P32" s="10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10"/>
      <c r="I33" s="10"/>
      <c r="J33" s="10"/>
      <c r="K33" s="10"/>
      <c r="L33" s="10"/>
      <c r="M33" s="10"/>
      <c r="N33" s="10"/>
      <c r="O33" s="10"/>
      <c r="P33" s="10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10"/>
      <c r="I34" s="10"/>
      <c r="J34" s="10"/>
      <c r="K34" s="10"/>
      <c r="L34" s="10"/>
      <c r="M34" s="10"/>
      <c r="N34" s="10"/>
      <c r="O34" s="10"/>
      <c r="P34" s="10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10"/>
      <c r="I35" s="10"/>
      <c r="J35" s="10"/>
      <c r="K35" s="10"/>
      <c r="L35" s="10"/>
      <c r="M35" s="10"/>
      <c r="N35" s="10"/>
      <c r="O35" s="10"/>
      <c r="P35" s="10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10"/>
      <c r="I36" s="10"/>
      <c r="J36" s="10"/>
      <c r="K36" s="10"/>
      <c r="L36" s="10"/>
      <c r="M36" s="10"/>
      <c r="N36" s="10"/>
      <c r="O36" s="10"/>
      <c r="P36" s="10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10"/>
      <c r="I37" s="10"/>
      <c r="J37" s="10"/>
      <c r="K37" s="10"/>
      <c r="L37" s="10"/>
      <c r="M37" s="10"/>
      <c r="N37" s="10"/>
      <c r="O37" s="10"/>
      <c r="P37" s="10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10"/>
      <c r="I38" s="10"/>
      <c r="J38" s="10"/>
      <c r="K38" s="10"/>
      <c r="L38" s="10"/>
      <c r="M38" s="10"/>
      <c r="N38" s="10"/>
      <c r="O38" s="10"/>
      <c r="P38" s="10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10"/>
      <c r="I39" s="10"/>
      <c r="J39" s="10"/>
      <c r="K39" s="10"/>
      <c r="L39" s="10"/>
      <c r="M39" s="10"/>
      <c r="N39" s="10"/>
      <c r="O39" s="10"/>
      <c r="P39" s="10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10"/>
      <c r="I40" s="10"/>
      <c r="J40" s="10"/>
      <c r="K40" s="10"/>
      <c r="L40" s="10"/>
      <c r="M40" s="10"/>
      <c r="N40" s="10"/>
      <c r="O40" s="10"/>
      <c r="P40" s="10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10"/>
      <c r="I41" s="10"/>
      <c r="J41" s="10"/>
      <c r="K41" s="10"/>
      <c r="L41" s="10"/>
      <c r="M41" s="10"/>
      <c r="N41" s="10"/>
      <c r="O41" s="10"/>
      <c r="P41" s="10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10"/>
      <c r="I42" s="10"/>
      <c r="J42" s="10"/>
      <c r="K42" s="10"/>
      <c r="L42" s="10"/>
      <c r="M42" s="10"/>
      <c r="N42" s="10"/>
      <c r="O42" s="10"/>
      <c r="P42" s="10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10"/>
      <c r="I43" s="10"/>
      <c r="J43" s="10"/>
      <c r="K43" s="10"/>
      <c r="L43" s="10"/>
      <c r="M43" s="10"/>
      <c r="N43" s="10"/>
      <c r="O43" s="10"/>
      <c r="P43" s="10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10"/>
      <c r="I44" s="10"/>
      <c r="J44" s="10"/>
      <c r="K44" s="10"/>
      <c r="L44" s="10"/>
      <c r="M44" s="10"/>
      <c r="N44" s="10"/>
      <c r="O44" s="10"/>
      <c r="P44" s="10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10"/>
      <c r="I45" s="10"/>
      <c r="J45" s="10"/>
      <c r="K45" s="10"/>
      <c r="L45" s="10"/>
      <c r="M45" s="10"/>
      <c r="N45" s="10"/>
      <c r="O45" s="10"/>
      <c r="P45" s="10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10"/>
      <c r="I46" s="10"/>
      <c r="J46" s="10"/>
      <c r="K46" s="10"/>
      <c r="L46" s="10"/>
      <c r="M46" s="10"/>
      <c r="N46" s="10"/>
      <c r="O46" s="10"/>
      <c r="P46" s="10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10"/>
      <c r="I47" s="10"/>
      <c r="J47" s="10"/>
      <c r="K47" s="10"/>
      <c r="L47" s="10"/>
      <c r="M47" s="10"/>
      <c r="N47" s="10"/>
      <c r="O47" s="10"/>
      <c r="P47" s="10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10"/>
      <c r="I48" s="10"/>
      <c r="J48" s="10"/>
      <c r="K48" s="10"/>
      <c r="L48" s="10"/>
      <c r="M48" s="10"/>
      <c r="N48" s="10"/>
      <c r="O48" s="10"/>
      <c r="P48" s="10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10"/>
      <c r="I49" s="10"/>
      <c r="J49" s="10"/>
      <c r="K49" s="10"/>
      <c r="L49" s="10"/>
      <c r="M49" s="10"/>
      <c r="N49" s="10"/>
      <c r="O49" s="10"/>
      <c r="P49" s="10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10"/>
      <c r="I50" s="10"/>
      <c r="J50" s="10"/>
      <c r="K50" s="10"/>
      <c r="L50" s="10"/>
      <c r="M50" s="10"/>
      <c r="N50" s="10"/>
      <c r="O50" s="10"/>
      <c r="P50" s="10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10"/>
      <c r="I51" s="10"/>
      <c r="J51" s="10"/>
      <c r="K51" s="10"/>
      <c r="L51" s="10"/>
      <c r="M51" s="10"/>
      <c r="N51" s="10"/>
      <c r="O51" s="10"/>
      <c r="P51" s="10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10"/>
      <c r="I52" s="10"/>
      <c r="J52" s="10"/>
      <c r="K52" s="10"/>
      <c r="L52" s="10"/>
      <c r="M52" s="10"/>
      <c r="N52" s="10"/>
      <c r="O52" s="10"/>
      <c r="P52" s="10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10"/>
      <c r="I53" s="10"/>
      <c r="J53" s="10"/>
      <c r="K53" s="10"/>
      <c r="L53" s="10"/>
      <c r="M53" s="10"/>
      <c r="N53" s="10"/>
      <c r="O53" s="10"/>
      <c r="P53" s="10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10"/>
      <c r="I54" s="10"/>
      <c r="J54" s="10"/>
      <c r="K54" s="10"/>
      <c r="L54" s="10"/>
      <c r="M54" s="10"/>
      <c r="N54" s="10"/>
      <c r="O54" s="10"/>
      <c r="P54" s="10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10"/>
      <c r="I55" s="10"/>
      <c r="J55" s="10"/>
      <c r="K55" s="10"/>
      <c r="L55" s="10"/>
      <c r="M55" s="10"/>
      <c r="N55" s="10"/>
      <c r="O55" s="10"/>
      <c r="P55" s="10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10"/>
      <c r="I56" s="10"/>
      <c r="J56" s="10"/>
      <c r="K56" s="10"/>
      <c r="L56" s="10"/>
      <c r="M56" s="10"/>
      <c r="N56" s="10"/>
      <c r="O56" s="10"/>
      <c r="P56" s="10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10"/>
      <c r="I57" s="10"/>
      <c r="J57" s="10"/>
      <c r="K57" s="10"/>
      <c r="L57" s="10"/>
      <c r="M57" s="10"/>
      <c r="N57" s="10"/>
      <c r="O57" s="10"/>
      <c r="P57" s="10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10"/>
      <c r="I58" s="10"/>
      <c r="J58" s="10"/>
      <c r="K58" s="10"/>
      <c r="L58" s="10"/>
      <c r="M58" s="10"/>
      <c r="N58" s="10"/>
      <c r="O58" s="10"/>
      <c r="P58" s="10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10"/>
      <c r="I59" s="10"/>
      <c r="J59" s="10"/>
      <c r="K59" s="10"/>
      <c r="L59" s="10"/>
      <c r="M59" s="10"/>
      <c r="N59" s="10"/>
      <c r="O59" s="10"/>
      <c r="P59" s="10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10"/>
      <c r="I60" s="10"/>
      <c r="J60" s="10"/>
      <c r="K60" s="10"/>
      <c r="L60" s="10"/>
      <c r="M60" s="10"/>
      <c r="N60" s="10"/>
      <c r="O60" s="10"/>
      <c r="P60" s="10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6" sqref="I16"/>
    </sheetView>
  </sheetViews>
  <sheetFormatPr defaultColWidth="12.625" defaultRowHeight="15" customHeight="1" x14ac:dyDescent="0.2"/>
  <cols>
    <col min="1" max="1" width="34.75" customWidth="1"/>
    <col min="2" max="3" width="12.125" customWidth="1"/>
    <col min="4" max="4" width="11.125" customWidth="1"/>
    <col min="5" max="6" width="12.125" customWidth="1"/>
    <col min="7" max="7" width="14.375" customWidth="1"/>
    <col min="8" max="8" width="10.75" customWidth="1"/>
    <col min="9" max="9" width="14.87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1</v>
      </c>
      <c r="B2" s="3"/>
      <c r="C2" s="3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2</v>
      </c>
      <c r="B3" s="3"/>
      <c r="C3" s="3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4" t="s">
        <v>4</v>
      </c>
      <c r="C4" s="4" t="s">
        <v>3</v>
      </c>
      <c r="D4" s="4" t="s">
        <v>3</v>
      </c>
      <c r="E4" s="4" t="s">
        <v>5</v>
      </c>
      <c r="F4" s="4" t="s">
        <v>4</v>
      </c>
      <c r="G4" s="4" t="s">
        <v>3</v>
      </c>
      <c r="H4" s="5" t="s">
        <v>5</v>
      </c>
      <c r="I4" s="5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6"/>
      <c r="B5" s="7">
        <v>43100</v>
      </c>
      <c r="C5" s="7">
        <v>42825</v>
      </c>
      <c r="D5" s="7">
        <v>43190</v>
      </c>
      <c r="E5" s="7">
        <v>43373</v>
      </c>
      <c r="F5" s="7">
        <v>43465</v>
      </c>
      <c r="G5" s="7">
        <v>43555</v>
      </c>
      <c r="H5" s="8">
        <v>43738</v>
      </c>
      <c r="I5" s="8">
        <v>43830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1" t="s">
        <v>8</v>
      </c>
      <c r="B6" s="2"/>
      <c r="C6" s="2"/>
      <c r="D6" s="2"/>
      <c r="E6" s="2"/>
      <c r="F6" s="2"/>
      <c r="G6" s="2"/>
      <c r="H6" s="10"/>
      <c r="I6" s="10"/>
      <c r="J6" s="10"/>
      <c r="K6" s="10"/>
      <c r="L6" s="10"/>
      <c r="M6" s="10"/>
      <c r="N6" s="10"/>
      <c r="O6" s="10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10</v>
      </c>
      <c r="B7" s="2">
        <v>53333239</v>
      </c>
      <c r="C7" s="2">
        <v>69584015</v>
      </c>
      <c r="D7" s="2">
        <v>79142890</v>
      </c>
      <c r="E7" s="2">
        <v>27101259</v>
      </c>
      <c r="F7" s="2">
        <v>49231853</v>
      </c>
      <c r="G7" s="2">
        <v>73064271</v>
      </c>
      <c r="H7" s="10"/>
      <c r="I7" s="10"/>
      <c r="J7" s="10"/>
      <c r="K7" s="10"/>
      <c r="L7" s="10"/>
      <c r="M7" s="10"/>
      <c r="N7" s="10"/>
      <c r="O7" s="10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13</v>
      </c>
      <c r="B8" s="2">
        <v>-49723577</v>
      </c>
      <c r="C8" s="2">
        <v>-67191159</v>
      </c>
      <c r="D8" s="2">
        <v>-70548318</v>
      </c>
      <c r="E8" s="2">
        <v>-20955259</v>
      </c>
      <c r="F8" s="2">
        <v>-40993744</v>
      </c>
      <c r="G8" s="2">
        <v>-61477444</v>
      </c>
      <c r="H8" s="10"/>
      <c r="I8" s="10"/>
      <c r="J8" s="10"/>
      <c r="K8" s="10"/>
      <c r="L8" s="10"/>
      <c r="M8" s="10"/>
      <c r="N8" s="10"/>
      <c r="O8" s="10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14</v>
      </c>
      <c r="B9" s="2">
        <v>-988518</v>
      </c>
      <c r="C9" s="2">
        <v>-2583333</v>
      </c>
      <c r="D9" s="2">
        <v>-1312543</v>
      </c>
      <c r="E9" s="2">
        <v>-283275</v>
      </c>
      <c r="F9" s="2">
        <v>-492726</v>
      </c>
      <c r="G9" s="2">
        <v>-692311</v>
      </c>
      <c r="H9" s="10"/>
      <c r="I9" s="10"/>
      <c r="J9" s="10"/>
      <c r="K9" s="10"/>
      <c r="L9" s="10"/>
      <c r="M9" s="10"/>
      <c r="N9" s="10"/>
      <c r="O9" s="10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16</v>
      </c>
      <c r="B10" s="2"/>
      <c r="C10" s="2">
        <v>-953725</v>
      </c>
      <c r="D10" s="2">
        <v>-923617</v>
      </c>
      <c r="E10" s="2"/>
      <c r="F10" s="2">
        <v>-1000000</v>
      </c>
      <c r="G10" s="2">
        <v>-2388100</v>
      </c>
      <c r="H10" s="10"/>
      <c r="I10" s="10"/>
      <c r="J10" s="10"/>
      <c r="K10" s="10"/>
      <c r="L10" s="10"/>
      <c r="M10" s="10"/>
      <c r="N10" s="10"/>
      <c r="O10" s="10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4"/>
      <c r="B11" s="14">
        <f t="shared" ref="B11:I11" si="0">SUM(B7:B10)</f>
        <v>2621144</v>
      </c>
      <c r="C11" s="14">
        <f t="shared" si="0"/>
        <v>-1144202</v>
      </c>
      <c r="D11" s="14">
        <f t="shared" si="0"/>
        <v>6358412</v>
      </c>
      <c r="E11" s="14">
        <f t="shared" si="0"/>
        <v>5862725</v>
      </c>
      <c r="F11" s="14">
        <f t="shared" si="0"/>
        <v>6745383</v>
      </c>
      <c r="G11" s="14">
        <f t="shared" si="0"/>
        <v>8506416</v>
      </c>
      <c r="H11" s="14">
        <f t="shared" si="0"/>
        <v>0</v>
      </c>
      <c r="I11" s="14">
        <f t="shared" si="0"/>
        <v>0</v>
      </c>
      <c r="J11" s="10"/>
      <c r="K11" s="10"/>
      <c r="L11" s="10"/>
      <c r="M11" s="10"/>
      <c r="N11" s="10"/>
      <c r="O11" s="10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10"/>
      <c r="I12" s="10"/>
      <c r="J12" s="10"/>
      <c r="K12" s="10"/>
      <c r="L12" s="10"/>
      <c r="M12" s="10"/>
      <c r="N12" s="10"/>
      <c r="O12" s="10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1" t="s">
        <v>21</v>
      </c>
      <c r="B13" s="2"/>
      <c r="C13" s="2"/>
      <c r="D13" s="2"/>
      <c r="E13" s="2"/>
      <c r="F13" s="2"/>
      <c r="G13" s="2"/>
      <c r="H13" s="10"/>
      <c r="I13" s="10"/>
      <c r="J13" s="10"/>
      <c r="K13" s="10"/>
      <c r="L13" s="10"/>
      <c r="M13" s="10"/>
      <c r="N13" s="10"/>
      <c r="O13" s="10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" x14ac:dyDescent="0.25">
      <c r="A14" s="16" t="s">
        <v>23</v>
      </c>
      <c r="B14" s="2"/>
      <c r="C14" s="2"/>
      <c r="D14" s="2"/>
      <c r="E14" s="2"/>
      <c r="F14" s="2">
        <v>0</v>
      </c>
      <c r="G14" s="2"/>
      <c r="H14" s="10"/>
      <c r="I14" s="10"/>
      <c r="J14" s="10"/>
      <c r="K14" s="10"/>
      <c r="L14" s="10"/>
      <c r="M14" s="10"/>
      <c r="N14" s="10"/>
      <c r="O14" s="10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6" t="s">
        <v>27</v>
      </c>
      <c r="B15" s="2"/>
      <c r="C15" s="2"/>
      <c r="D15" s="2"/>
      <c r="E15" s="2"/>
      <c r="F15" s="2">
        <v>0</v>
      </c>
      <c r="G15" s="2"/>
      <c r="H15" s="10"/>
      <c r="I15" s="10"/>
      <c r="J15" s="10"/>
      <c r="K15" s="10"/>
      <c r="L15" s="10"/>
      <c r="M15" s="10"/>
      <c r="N15" s="10"/>
      <c r="O15" s="10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4"/>
      <c r="B16" s="14">
        <f t="shared" ref="B16:I16" si="1">SUM(B14:B15)</f>
        <v>0</v>
      </c>
      <c r="C16" s="14">
        <f t="shared" si="1"/>
        <v>0</v>
      </c>
      <c r="D16" s="14">
        <f t="shared" si="1"/>
        <v>0</v>
      </c>
      <c r="E16" s="14">
        <f t="shared" si="1"/>
        <v>0</v>
      </c>
      <c r="F16" s="14">
        <f t="shared" si="1"/>
        <v>0</v>
      </c>
      <c r="G16" s="14">
        <f t="shared" si="1"/>
        <v>0</v>
      </c>
      <c r="H16" s="14">
        <f t="shared" si="1"/>
        <v>0</v>
      </c>
      <c r="I16" s="14">
        <f t="shared" si="1"/>
        <v>0</v>
      </c>
      <c r="J16" s="10"/>
      <c r="K16" s="10"/>
      <c r="L16" s="10"/>
      <c r="M16" s="10"/>
      <c r="N16" s="10"/>
      <c r="O16" s="10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10"/>
      <c r="I17" s="10"/>
      <c r="J17" s="10"/>
      <c r="K17" s="10"/>
      <c r="L17" s="10"/>
      <c r="M17" s="10"/>
      <c r="N17" s="10"/>
      <c r="O17" s="10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1" t="s">
        <v>33</v>
      </c>
      <c r="B18" s="2"/>
      <c r="C18" s="2"/>
      <c r="D18" s="2"/>
      <c r="E18" s="2"/>
      <c r="F18" s="2"/>
      <c r="G18" s="2"/>
      <c r="H18" s="10"/>
      <c r="I18" s="10"/>
      <c r="J18" s="10"/>
      <c r="K18" s="10"/>
      <c r="L18" s="10"/>
      <c r="M18" s="10"/>
      <c r="N18" s="10"/>
      <c r="O18" s="10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36</v>
      </c>
      <c r="B19" s="2">
        <v>0</v>
      </c>
      <c r="C19" s="2">
        <v>0</v>
      </c>
      <c r="D19" s="2"/>
      <c r="E19" s="2">
        <v>0</v>
      </c>
      <c r="F19" s="2">
        <v>0</v>
      </c>
      <c r="G19" s="2">
        <v>-890924</v>
      </c>
      <c r="H19" s="10"/>
      <c r="I19" s="10"/>
      <c r="J19" s="10"/>
      <c r="K19" s="10"/>
      <c r="L19" s="10"/>
      <c r="M19" s="10"/>
      <c r="N19" s="10"/>
      <c r="O19" s="10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39</v>
      </c>
      <c r="B20" s="2">
        <v>2384032</v>
      </c>
      <c r="C20" s="2">
        <v>587037</v>
      </c>
      <c r="D20" s="2">
        <v>2242735</v>
      </c>
      <c r="E20" s="2">
        <v>-3477630</v>
      </c>
      <c r="F20" s="2">
        <v>-3207551</v>
      </c>
      <c r="G20" s="2">
        <v>-4650139</v>
      </c>
      <c r="H20" s="10"/>
      <c r="I20" s="10"/>
      <c r="J20" s="10"/>
      <c r="K20" s="10"/>
      <c r="L20" s="10"/>
      <c r="M20" s="10"/>
      <c r="N20" s="10"/>
      <c r="O20" s="10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37</v>
      </c>
      <c r="B21" s="2"/>
      <c r="C21" s="2"/>
      <c r="D21" s="2"/>
      <c r="E21" s="2"/>
      <c r="F21" s="2">
        <v>-593892</v>
      </c>
      <c r="G21" s="2">
        <v>-904976</v>
      </c>
      <c r="H21" s="10"/>
      <c r="I21" s="10"/>
      <c r="J21" s="10"/>
      <c r="K21" s="10"/>
      <c r="L21" s="10"/>
      <c r="M21" s="10"/>
      <c r="N21" s="10"/>
      <c r="O21" s="10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44</v>
      </c>
      <c r="B22" s="2">
        <v>-6228786</v>
      </c>
      <c r="C22" s="2">
        <v>-891964</v>
      </c>
      <c r="D22" s="2">
        <v>-9275012</v>
      </c>
      <c r="E22" s="2">
        <v>-292330</v>
      </c>
      <c r="F22" s="2"/>
      <c r="G22" s="2"/>
      <c r="H22" s="10"/>
      <c r="I22" s="10"/>
      <c r="J22" s="10"/>
      <c r="K22" s="10"/>
      <c r="L22" s="10"/>
      <c r="M22" s="10"/>
      <c r="N22" s="10"/>
      <c r="O22" s="10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4"/>
      <c r="B23" s="14">
        <f t="shared" ref="B23:I23" si="2">SUM(B19:B22)</f>
        <v>-3844754</v>
      </c>
      <c r="C23" s="14">
        <f t="shared" si="2"/>
        <v>-304927</v>
      </c>
      <c r="D23" s="14">
        <f t="shared" si="2"/>
        <v>-7032277</v>
      </c>
      <c r="E23" s="14">
        <f t="shared" si="2"/>
        <v>-3769960</v>
      </c>
      <c r="F23" s="14">
        <f t="shared" si="2"/>
        <v>-3801443</v>
      </c>
      <c r="G23" s="14">
        <f t="shared" si="2"/>
        <v>-6446039</v>
      </c>
      <c r="H23" s="14">
        <f t="shared" si="2"/>
        <v>0</v>
      </c>
      <c r="I23" s="14">
        <f t="shared" si="2"/>
        <v>0</v>
      </c>
      <c r="J23" s="10"/>
      <c r="K23" s="10"/>
      <c r="L23" s="10"/>
      <c r="M23" s="10"/>
      <c r="N23" s="10"/>
      <c r="O23" s="10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10"/>
      <c r="I24" s="10"/>
      <c r="J24" s="10"/>
      <c r="K24" s="10"/>
      <c r="L24" s="10"/>
      <c r="M24" s="10"/>
      <c r="N24" s="10"/>
      <c r="O24" s="10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" t="s">
        <v>53</v>
      </c>
      <c r="B25" s="14">
        <f t="shared" ref="B25:I25" si="3">B11+B16+B23</f>
        <v>-1223610</v>
      </c>
      <c r="C25" s="14">
        <f t="shared" si="3"/>
        <v>-1449129</v>
      </c>
      <c r="D25" s="14">
        <f t="shared" si="3"/>
        <v>-673865</v>
      </c>
      <c r="E25" s="14">
        <f t="shared" si="3"/>
        <v>2092765</v>
      </c>
      <c r="F25" s="14">
        <f t="shared" si="3"/>
        <v>2943940</v>
      </c>
      <c r="G25" s="14">
        <f t="shared" si="3"/>
        <v>2060377</v>
      </c>
      <c r="H25" s="14">
        <f t="shared" si="3"/>
        <v>0</v>
      </c>
      <c r="I25" s="14">
        <f t="shared" si="3"/>
        <v>0</v>
      </c>
      <c r="J25" s="10"/>
      <c r="K25" s="10"/>
      <c r="L25" s="10"/>
      <c r="M25" s="10"/>
      <c r="N25" s="10"/>
      <c r="O25" s="10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9" t="s">
        <v>56</v>
      </c>
      <c r="B26" s="2">
        <v>2734603</v>
      </c>
      <c r="C26" s="2">
        <v>2175684</v>
      </c>
      <c r="D26" s="2">
        <v>2734603</v>
      </c>
      <c r="E26" s="2">
        <v>2439303</v>
      </c>
      <c r="F26" s="2">
        <v>2439303</v>
      </c>
      <c r="G26" s="2">
        <v>2439303</v>
      </c>
      <c r="H26" s="10"/>
      <c r="I26" s="10"/>
      <c r="J26" s="10"/>
      <c r="K26" s="10"/>
      <c r="L26" s="10"/>
      <c r="M26" s="10"/>
      <c r="N26" s="10"/>
      <c r="O26" s="10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1" t="s">
        <v>59</v>
      </c>
      <c r="B27" s="14">
        <f t="shared" ref="B27:I27" si="4">B25+B26</f>
        <v>1510993</v>
      </c>
      <c r="C27" s="14">
        <f t="shared" si="4"/>
        <v>726555</v>
      </c>
      <c r="D27" s="14">
        <f t="shared" si="4"/>
        <v>2060738</v>
      </c>
      <c r="E27" s="14">
        <f t="shared" si="4"/>
        <v>4532068</v>
      </c>
      <c r="F27" s="14">
        <f t="shared" si="4"/>
        <v>5383243</v>
      </c>
      <c r="G27" s="14">
        <f t="shared" si="4"/>
        <v>4499680</v>
      </c>
      <c r="H27" s="14">
        <f t="shared" si="4"/>
        <v>0</v>
      </c>
      <c r="I27" s="14">
        <f t="shared" si="4"/>
        <v>0</v>
      </c>
      <c r="J27" s="10"/>
      <c r="K27" s="10"/>
      <c r="L27" s="10"/>
      <c r="M27" s="10"/>
      <c r="N27" s="10"/>
      <c r="O27" s="10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B28" s="14"/>
      <c r="C28" s="14"/>
      <c r="D28" s="2"/>
      <c r="E28" s="14"/>
      <c r="F28" s="14"/>
      <c r="G28" s="2"/>
      <c r="H28" s="10"/>
      <c r="I28" s="10"/>
      <c r="J28" s="10"/>
      <c r="K28" s="10"/>
      <c r="L28" s="10"/>
      <c r="M28" s="10"/>
      <c r="N28" s="10"/>
      <c r="O28" s="10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1" t="s">
        <v>65</v>
      </c>
      <c r="B29" s="21">
        <f>B11/('1'!C42/10)</f>
        <v>0.6989694966309441</v>
      </c>
      <c r="C29" s="21">
        <f>C11/('1'!B42/10)</f>
        <v>-0.3051195569507511</v>
      </c>
      <c r="D29" s="21">
        <f>D11/('1'!D42/10)</f>
        <v>1.6461856946981654</v>
      </c>
      <c r="E29" s="21">
        <f>E11/('1'!E42/10)</f>
        <v>1.517852889518531</v>
      </c>
      <c r="F29" s="21">
        <f>F11/('1'!F42/10)</f>
        <v>1.5592609176162902</v>
      </c>
      <c r="G29" s="21">
        <f>G11/('1'!G42/10)</f>
        <v>1.9663408316156239</v>
      </c>
      <c r="H29" s="21" t="e">
        <f>H11/('1'!H42/10)</f>
        <v>#DIV/0!</v>
      </c>
      <c r="I29" s="21" t="e">
        <f>I11/('1'!I42/10)</f>
        <v>#DIV/0!</v>
      </c>
      <c r="J29" s="10"/>
      <c r="K29" s="10"/>
      <c r="L29" s="10"/>
      <c r="M29" s="10"/>
      <c r="N29" s="10"/>
      <c r="O29" s="10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11" t="s">
        <v>71</v>
      </c>
      <c r="B30" s="2">
        <f>'1'!C42/10</f>
        <v>3750012</v>
      </c>
      <c r="C30" s="2">
        <f>'1'!B42/10</f>
        <v>3750012</v>
      </c>
      <c r="D30" s="2">
        <f>'1'!D42/10</f>
        <v>3862512</v>
      </c>
      <c r="E30" s="2">
        <f>'1'!E42/10</f>
        <v>3862512</v>
      </c>
      <c r="F30" s="2">
        <f>'1'!F42/10</f>
        <v>4326013</v>
      </c>
      <c r="G30" s="2">
        <f>'1'!G42/10</f>
        <v>4326013</v>
      </c>
      <c r="H30" s="2">
        <f>'1'!H42/10</f>
        <v>0</v>
      </c>
      <c r="I30" s="2">
        <f>'1'!I42/10</f>
        <v>0</v>
      </c>
      <c r="J30" s="10"/>
      <c r="K30" s="10"/>
      <c r="L30" s="10"/>
      <c r="M30" s="10"/>
      <c r="N30" s="10"/>
      <c r="O30" s="10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10"/>
      <c r="I31" s="10"/>
      <c r="J31" s="10"/>
      <c r="K31" s="10"/>
      <c r="L31" s="10"/>
      <c r="M31" s="10"/>
      <c r="N31" s="10"/>
      <c r="O31" s="10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10"/>
      <c r="I32" s="10"/>
      <c r="J32" s="10"/>
      <c r="K32" s="10"/>
      <c r="L32" s="10"/>
      <c r="M32" s="10"/>
      <c r="N32" s="10"/>
      <c r="O32" s="10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10"/>
      <c r="I33" s="10"/>
      <c r="J33" s="10"/>
      <c r="K33" s="10"/>
      <c r="L33" s="10"/>
      <c r="M33" s="10"/>
      <c r="N33" s="10"/>
      <c r="O33" s="10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10"/>
      <c r="I34" s="10"/>
      <c r="J34" s="10"/>
      <c r="K34" s="10"/>
      <c r="L34" s="10"/>
      <c r="M34" s="10"/>
      <c r="N34" s="10"/>
      <c r="O34" s="10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10"/>
      <c r="I35" s="10"/>
      <c r="J35" s="10"/>
      <c r="K35" s="10"/>
      <c r="L35" s="10"/>
      <c r="M35" s="10"/>
      <c r="N35" s="10"/>
      <c r="O35" s="10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10"/>
      <c r="I36" s="10"/>
      <c r="J36" s="10"/>
      <c r="K36" s="10"/>
      <c r="L36" s="10"/>
      <c r="M36" s="10"/>
      <c r="N36" s="10"/>
      <c r="O36" s="10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10"/>
      <c r="I37" s="10"/>
      <c r="J37" s="10"/>
      <c r="K37" s="10"/>
      <c r="L37" s="10"/>
      <c r="M37" s="10"/>
      <c r="N37" s="10"/>
      <c r="O37" s="10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10"/>
      <c r="I38" s="10"/>
      <c r="J38" s="10"/>
      <c r="K38" s="10"/>
      <c r="L38" s="10"/>
      <c r="M38" s="10"/>
      <c r="N38" s="10"/>
      <c r="O38" s="10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10"/>
      <c r="I39" s="10"/>
      <c r="J39" s="10"/>
      <c r="K39" s="10"/>
      <c r="L39" s="10"/>
      <c r="M39" s="10"/>
      <c r="N39" s="10"/>
      <c r="O39" s="10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10"/>
      <c r="I40" s="10"/>
      <c r="J40" s="10"/>
      <c r="K40" s="10"/>
      <c r="L40" s="10"/>
      <c r="M40" s="10"/>
      <c r="N40" s="10"/>
      <c r="O40" s="10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10"/>
      <c r="I41" s="10"/>
      <c r="J41" s="10"/>
      <c r="K41" s="10"/>
      <c r="L41" s="10"/>
      <c r="M41" s="10"/>
      <c r="N41" s="10"/>
      <c r="O41" s="10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10"/>
      <c r="I42" s="10"/>
      <c r="J42" s="10"/>
      <c r="K42" s="10"/>
      <c r="L42" s="10"/>
      <c r="M42" s="10"/>
      <c r="N42" s="10"/>
      <c r="O42" s="10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10"/>
      <c r="I43" s="10"/>
      <c r="J43" s="10"/>
      <c r="K43" s="10"/>
      <c r="L43" s="10"/>
      <c r="M43" s="10"/>
      <c r="N43" s="10"/>
      <c r="O43" s="10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10"/>
      <c r="I44" s="10"/>
      <c r="J44" s="10"/>
      <c r="K44" s="10"/>
      <c r="L44" s="10"/>
      <c r="M44" s="10"/>
      <c r="N44" s="10"/>
      <c r="O44" s="10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10"/>
      <c r="I45" s="10"/>
      <c r="J45" s="10"/>
      <c r="K45" s="10"/>
      <c r="L45" s="10"/>
      <c r="M45" s="10"/>
      <c r="N45" s="10"/>
      <c r="O45" s="10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10"/>
      <c r="I46" s="10"/>
      <c r="J46" s="10"/>
      <c r="K46" s="10"/>
      <c r="L46" s="10"/>
      <c r="M46" s="10"/>
      <c r="N46" s="10"/>
      <c r="O46" s="10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1.875" customWidth="1"/>
    <col min="3" max="3" width="11.75" customWidth="1"/>
    <col min="4" max="4" width="10" customWidth="1"/>
    <col min="5" max="6" width="11" customWidth="1"/>
    <col min="7" max="26" width="7.625" customWidth="1"/>
  </cols>
  <sheetData>
    <row r="1" spans="1:6" x14ac:dyDescent="0.25">
      <c r="A1" s="1" t="s">
        <v>0</v>
      </c>
    </row>
    <row r="2" spans="1:6" x14ac:dyDescent="0.25">
      <c r="A2" s="13" t="s">
        <v>75</v>
      </c>
    </row>
    <row r="3" spans="1:6" x14ac:dyDescent="0.25">
      <c r="A3" s="1" t="s">
        <v>2</v>
      </c>
    </row>
    <row r="4" spans="1:6" x14ac:dyDescent="0.25">
      <c r="B4" s="4" t="s">
        <v>3</v>
      </c>
      <c r="C4" s="4" t="s">
        <v>4</v>
      </c>
      <c r="D4" s="4" t="s">
        <v>3</v>
      </c>
      <c r="E4" s="4" t="s">
        <v>5</v>
      </c>
      <c r="F4" s="4" t="s">
        <v>4</v>
      </c>
    </row>
    <row r="5" spans="1:6" ht="15.75" x14ac:dyDescent="0.25"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</row>
    <row r="6" spans="1:6" x14ac:dyDescent="0.25">
      <c r="A6" s="13" t="s">
        <v>76</v>
      </c>
      <c r="B6" s="23">
        <f>'2'!B24/'1'!B21</f>
        <v>1.7282678791349756E-2</v>
      </c>
      <c r="C6" s="23">
        <f>'2'!C24/'1'!C21</f>
        <v>2.4955608875146851E-2</v>
      </c>
      <c r="D6" s="23">
        <f>'2'!D24/'1'!D21</f>
        <v>4.818986311677291E-2</v>
      </c>
      <c r="E6" s="23">
        <f>'2'!E24/'1'!E21</f>
        <v>2.8403062630780098E-2</v>
      </c>
      <c r="F6" s="23">
        <f>'2'!F24/'1'!F21</f>
        <v>4.0304441666950158E-2</v>
      </c>
    </row>
    <row r="7" spans="1:6" x14ac:dyDescent="0.25">
      <c r="A7" s="13" t="s">
        <v>77</v>
      </c>
      <c r="B7" s="23">
        <f>'2'!B24/'1'!B41</f>
        <v>0.10463966501249147</v>
      </c>
      <c r="C7" s="23">
        <f>'2'!C24/'1'!C41</f>
        <v>0.13523872207856358</v>
      </c>
      <c r="D7" s="23">
        <f>'2'!D24/'1'!D41</f>
        <v>0.23048662658760166</v>
      </c>
      <c r="E7" s="23">
        <f>'2'!E24/'1'!E41</f>
        <v>0.10455227543605099</v>
      </c>
      <c r="F7" s="23">
        <f>'2'!F24/'1'!F41</f>
        <v>0.15173802036161058</v>
      </c>
    </row>
    <row r="8" spans="1:6" x14ac:dyDescent="0.25">
      <c r="A8" s="13" t="s">
        <v>78</v>
      </c>
      <c r="B8" s="23">
        <f>'1'!B26/'1'!B41</f>
        <v>1.1235009583858429</v>
      </c>
      <c r="C8" s="23">
        <f>'1'!C26/'1'!C41</f>
        <v>0.29171667959217257</v>
      </c>
      <c r="D8" s="23">
        <f>'1'!D26/'1'!D41</f>
        <v>0.21873101179682294</v>
      </c>
      <c r="E8" s="23">
        <f>'1'!E26/'1'!E41</f>
        <v>0.12897336504292636</v>
      </c>
      <c r="F8" s="23">
        <f>'1'!F26/'1'!F41</f>
        <v>0.1125286344077065</v>
      </c>
    </row>
    <row r="9" spans="1:6" x14ac:dyDescent="0.25">
      <c r="A9" s="13" t="s">
        <v>79</v>
      </c>
      <c r="B9" s="24">
        <f>'1'!B13/'1'!B32</f>
        <v>0.68378122829287091</v>
      </c>
      <c r="C9" s="24">
        <f>'1'!C13/'1'!C32</f>
        <v>0.61819119554952917</v>
      </c>
      <c r="D9" s="24">
        <f>'1'!D13/'1'!D32</f>
        <v>0.66139494785450081</v>
      </c>
      <c r="E9" s="24">
        <f>'1'!E13/'1'!E32</f>
        <v>0.83202352374418764</v>
      </c>
      <c r="F9" s="24">
        <f>'1'!F13/'1'!F32</f>
        <v>0.84408175391034013</v>
      </c>
    </row>
    <row r="10" spans="1:6" x14ac:dyDescent="0.25">
      <c r="A10" s="13" t="s">
        <v>80</v>
      </c>
      <c r="B10" s="23">
        <f>'2'!B24/'2'!B6</f>
        <v>1.9189990889400533E-2</v>
      </c>
      <c r="C10" s="23">
        <f>'2'!C24/'2'!C6</f>
        <v>3.138729710410107E-2</v>
      </c>
      <c r="D10" s="23">
        <f>'2'!D24/'2'!D6</f>
        <v>4.0476648747882656E-2</v>
      </c>
      <c r="E10" s="23">
        <f>'2'!E24/'2'!E6</f>
        <v>7.1479937652032213E-2</v>
      </c>
      <c r="F10" s="23">
        <f>'2'!F24/'2'!F6</f>
        <v>5.6161867428275794E-2</v>
      </c>
    </row>
    <row r="11" spans="1:6" x14ac:dyDescent="0.25">
      <c r="A11" s="13" t="s">
        <v>81</v>
      </c>
      <c r="B11" s="23">
        <f>'2'!B13/'2'!B6</f>
        <v>6.1656551669050361E-2</v>
      </c>
      <c r="C11" s="23">
        <f>'2'!C13/'2'!C6</f>
        <v>5.9343447937461442E-2</v>
      </c>
      <c r="D11" s="23">
        <f>'2'!D13/'2'!D6</f>
        <v>7.0072410174959465E-2</v>
      </c>
      <c r="E11" s="23">
        <f>'2'!E13/'2'!E6</f>
        <v>0.10675831158633069</v>
      </c>
      <c r="F11" s="23">
        <f>'2'!F13/'2'!F6</f>
        <v>8.44951343295966E-2</v>
      </c>
    </row>
    <row r="12" spans="1:6" x14ac:dyDescent="0.25">
      <c r="A12" s="13" t="s">
        <v>82</v>
      </c>
      <c r="B12" s="23">
        <f>'2'!B24/('1'!B41+'1'!B26)</f>
        <v>4.9276956810055894E-2</v>
      </c>
      <c r="C12" s="23">
        <f>'2'!C24/('1'!C41+'1'!C26)</f>
        <v>0.10469689229472662</v>
      </c>
      <c r="D12" s="23">
        <f>'2'!D24/('1'!D41+'1'!D26)</f>
        <v>0.18912017857639168</v>
      </c>
      <c r="E12" s="23">
        <f>'2'!E24/('1'!E41+'1'!E26)</f>
        <v>9.2608274626634485E-2</v>
      </c>
      <c r="F12" s="23">
        <f>'2'!F24/('1'!F41+'1'!F26)</f>
        <v>0.13639021564815149</v>
      </c>
    </row>
    <row r="21" spans="1:1" ht="15.75" customHeight="1" x14ac:dyDescent="0.2"/>
    <row r="22" spans="1:1" ht="15.75" customHeight="1" x14ac:dyDescent="0.25">
      <c r="A22" s="6"/>
    </row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2020-04-11T14:46:59Z</dcterms:modified>
</cp:coreProperties>
</file>