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FI\Q\"/>
    </mc:Choice>
  </mc:AlternateContent>
  <bookViews>
    <workbookView xWindow="240" yWindow="30" windowWidth="20115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B5" i="4" l="1"/>
  <c r="C5" i="4"/>
  <c r="D5" i="4"/>
  <c r="E5" i="4"/>
  <c r="F5" i="4"/>
  <c r="G41" i="3"/>
  <c r="G36" i="3"/>
  <c r="G31" i="3"/>
  <c r="G24" i="3"/>
  <c r="G16" i="3"/>
  <c r="G6" i="2"/>
  <c r="G42" i="2"/>
  <c r="G39" i="2"/>
  <c r="H33" i="2"/>
  <c r="G32" i="2"/>
  <c r="G25" i="2"/>
  <c r="G12" i="2"/>
  <c r="G53" i="1"/>
  <c r="G52" i="1"/>
  <c r="G49" i="1"/>
  <c r="G47" i="1"/>
  <c r="G39" i="1"/>
  <c r="G22" i="1"/>
  <c r="G18" i="1"/>
  <c r="G13" i="1"/>
  <c r="G9" i="1"/>
  <c r="F41" i="3"/>
  <c r="F36" i="3"/>
  <c r="F31" i="3"/>
  <c r="F24" i="3"/>
  <c r="F16" i="3"/>
  <c r="F42" i="2"/>
  <c r="F39" i="2"/>
  <c r="F32" i="2"/>
  <c r="F25" i="2"/>
  <c r="F12" i="2"/>
  <c r="F6" i="2"/>
  <c r="D41" i="2"/>
  <c r="D22" i="1"/>
  <c r="D13" i="1"/>
  <c r="F53" i="1"/>
  <c r="F47" i="1"/>
  <c r="F39" i="1"/>
  <c r="F22" i="1"/>
  <c r="F18" i="1"/>
  <c r="F13" i="1"/>
  <c r="F9" i="1"/>
  <c r="G25" i="3" l="1"/>
  <c r="G40" i="3" s="1"/>
  <c r="G13" i="2"/>
  <c r="G26" i="2" s="1"/>
  <c r="G33" i="2" s="1"/>
  <c r="G40" i="2" s="1"/>
  <c r="G41" i="2" s="1"/>
  <c r="G26" i="1"/>
  <c r="F25" i="3"/>
  <c r="F40" i="3" s="1"/>
  <c r="F13" i="2"/>
  <c r="F26" i="2" s="1"/>
  <c r="F33" i="2" s="1"/>
  <c r="F40" i="2" s="1"/>
  <c r="F41" i="2" s="1"/>
  <c r="F49" i="1"/>
  <c r="F26" i="1"/>
  <c r="F52" i="1"/>
  <c r="B47" i="1"/>
  <c r="B18" i="1"/>
  <c r="C18" i="1"/>
  <c r="D18" i="1"/>
  <c r="E18" i="1"/>
  <c r="B9" i="1"/>
  <c r="C9" i="1"/>
  <c r="D9" i="1"/>
  <c r="E9" i="1"/>
  <c r="G37" i="3" l="1"/>
  <c r="G39" i="3" s="1"/>
  <c r="F37" i="3"/>
  <c r="F39" i="3" s="1"/>
  <c r="E31" i="3"/>
  <c r="E41" i="3"/>
  <c r="E36" i="3"/>
  <c r="E24" i="3"/>
  <c r="E16" i="3"/>
  <c r="E42" i="2"/>
  <c r="E39" i="2"/>
  <c r="E32" i="2"/>
  <c r="E25" i="2"/>
  <c r="E12" i="2"/>
  <c r="E6" i="2"/>
  <c r="G5" i="4" s="1"/>
  <c r="E53" i="1"/>
  <c r="E47" i="1"/>
  <c r="E52" i="1" s="1"/>
  <c r="E39" i="1"/>
  <c r="E22" i="1"/>
  <c r="G12" i="4" s="1"/>
  <c r="E13" i="1"/>
  <c r="E26" i="1" l="1"/>
  <c r="E25" i="3"/>
  <c r="E37" i="3" s="1"/>
  <c r="E39" i="3" s="1"/>
  <c r="E13" i="2"/>
  <c r="E26" i="2" s="1"/>
  <c r="E33" i="2" s="1"/>
  <c r="E49" i="1"/>
  <c r="B41" i="3"/>
  <c r="C41" i="3"/>
  <c r="D41" i="3"/>
  <c r="B42" i="2"/>
  <c r="C42" i="2"/>
  <c r="D42" i="2"/>
  <c r="B53" i="1"/>
  <c r="C53" i="1"/>
  <c r="D53" i="1"/>
  <c r="B39" i="1"/>
  <c r="C39" i="1"/>
  <c r="D39" i="1"/>
  <c r="E40" i="3" l="1"/>
  <c r="E40" i="2"/>
  <c r="G6" i="4"/>
  <c r="G11" i="4"/>
  <c r="E41" i="2" l="1"/>
  <c r="G8" i="4"/>
  <c r="G7" i="4"/>
  <c r="G9" i="4"/>
  <c r="B31" i="3"/>
  <c r="D31" i="3"/>
  <c r="C32" i="2"/>
  <c r="B6" i="2" l="1"/>
  <c r="C6" i="2"/>
  <c r="D6" i="2"/>
  <c r="D36" i="3"/>
  <c r="C36" i="3"/>
  <c r="B36" i="3"/>
  <c r="C31" i="3"/>
  <c r="D24" i="3"/>
  <c r="C24" i="3"/>
  <c r="B24" i="3"/>
  <c r="D16" i="3"/>
  <c r="C16" i="3"/>
  <c r="B16" i="3"/>
  <c r="D39" i="2"/>
  <c r="C39" i="2"/>
  <c r="B39" i="2"/>
  <c r="D32" i="2"/>
  <c r="B32" i="2"/>
  <c r="D25" i="2"/>
  <c r="C25" i="2"/>
  <c r="B25" i="2"/>
  <c r="D12" i="2"/>
  <c r="C12" i="2"/>
  <c r="B12" i="2"/>
  <c r="D13" i="2" l="1"/>
  <c r="D26" i="2" s="1"/>
  <c r="D33" i="2" s="1"/>
  <c r="C25" i="3"/>
  <c r="C13" i="2"/>
  <c r="C26" i="2" s="1"/>
  <c r="C33" i="2" s="1"/>
  <c r="B25" i="3"/>
  <c r="B13" i="2"/>
  <c r="B26" i="2" s="1"/>
  <c r="B33" i="2" s="1"/>
  <c r="D25" i="3"/>
  <c r="F6" i="4" l="1"/>
  <c r="D40" i="2"/>
  <c r="C6" i="4"/>
  <c r="B40" i="2"/>
  <c r="D6" i="4"/>
  <c r="C40" i="2"/>
  <c r="E6" i="4"/>
  <c r="B6" i="4"/>
  <c r="C37" i="3"/>
  <c r="C39" i="3" s="1"/>
  <c r="C40" i="3"/>
  <c r="D37" i="3"/>
  <c r="D39" i="3" s="1"/>
  <c r="D40" i="3"/>
  <c r="B37" i="3"/>
  <c r="B39" i="3" s="1"/>
  <c r="B40" i="3"/>
  <c r="B49" i="1"/>
  <c r="C47" i="1"/>
  <c r="C49" i="1" s="1"/>
  <c r="D47" i="1"/>
  <c r="D49" i="1" s="1"/>
  <c r="B22" i="1"/>
  <c r="C22" i="1"/>
  <c r="B13" i="1"/>
  <c r="B26" i="1" s="1"/>
  <c r="C13" i="1"/>
  <c r="F7" i="4" l="1"/>
  <c r="D26" i="1"/>
  <c r="F8" i="4" s="1"/>
  <c r="C26" i="1"/>
  <c r="D8" i="4"/>
  <c r="B7" i="4"/>
  <c r="B41" i="2"/>
  <c r="D7" i="4"/>
  <c r="C7" i="4"/>
  <c r="C41" i="2"/>
  <c r="E7" i="4"/>
  <c r="D9" i="4"/>
  <c r="F9" i="4"/>
  <c r="C9" i="4"/>
  <c r="E9" i="4"/>
  <c r="B8" i="4"/>
  <c r="F11" i="4"/>
  <c r="F12" i="4"/>
  <c r="C11" i="4"/>
  <c r="C12" i="4"/>
  <c r="E12" i="4"/>
  <c r="E11" i="4"/>
  <c r="D12" i="4"/>
  <c r="D11" i="4"/>
  <c r="B11" i="4"/>
  <c r="B12" i="4"/>
  <c r="B9" i="4"/>
  <c r="D52" i="1"/>
  <c r="C52" i="1"/>
  <c r="C8" i="4"/>
  <c r="B52" i="1"/>
  <c r="E8" i="4" l="1"/>
</calcChain>
</file>

<file path=xl/sharedStrings.xml><?xml version="1.0" encoding="utf-8"?>
<sst xmlns="http://schemas.openxmlformats.org/spreadsheetml/2006/main" count="146" uniqueCount="118">
  <si>
    <t>Cash in hand</t>
  </si>
  <si>
    <t>Bal. with Bangaldesh Bank</t>
  </si>
  <si>
    <t>Inside bangladesh</t>
  </si>
  <si>
    <t>Outside Bangladesh</t>
  </si>
  <si>
    <t>In Bangladesh</t>
  </si>
  <si>
    <t>Term deposit</t>
  </si>
  <si>
    <t>Schmeme deposit</t>
  </si>
  <si>
    <t>Other deposit</t>
  </si>
  <si>
    <t>Advances rent &amp; installments</t>
  </si>
  <si>
    <t>Bill payable</t>
  </si>
  <si>
    <t>Share capital</t>
  </si>
  <si>
    <t>General reserve</t>
  </si>
  <si>
    <t>Revaluation surplus on land &amp; building</t>
  </si>
  <si>
    <t>Retained earning</t>
  </si>
  <si>
    <t>Interest income</t>
  </si>
  <si>
    <t>Less:Interest paid on deposit &amp; borrowing etc</t>
  </si>
  <si>
    <t>Income from investment in securities</t>
  </si>
  <si>
    <t>Commission , exchnage and brokerage</t>
  </si>
  <si>
    <t>Other operating income</t>
  </si>
  <si>
    <t>Salaries and allowances</t>
  </si>
  <si>
    <t>Rent ,taxes , insurance,electricity etc</t>
  </si>
  <si>
    <t>Legal expenses</t>
  </si>
  <si>
    <t>Postage ,stamps, telecommunication etc</t>
  </si>
  <si>
    <t>Stationery, priniting , advertising etc</t>
  </si>
  <si>
    <t>Managong directors salary &amp; allownaces</t>
  </si>
  <si>
    <t>Directors feer &amp; conveyanne</t>
  </si>
  <si>
    <t>Auditors fees</t>
  </si>
  <si>
    <t>Depreciation repairs of assest</t>
  </si>
  <si>
    <t>Other expenses</t>
  </si>
  <si>
    <t>Specific provisions for classfied investment</t>
  </si>
  <si>
    <t>General provisons for unclassified investments</t>
  </si>
  <si>
    <t>Provision for invetment in ;securities</t>
  </si>
  <si>
    <t>Deferred tax expenses</t>
  </si>
  <si>
    <t>Current tax expenses bd securiites ltd</t>
  </si>
  <si>
    <t>Current tax expenses bd finance</t>
  </si>
  <si>
    <t>Current tax expenses bd capital holding ltd</t>
  </si>
  <si>
    <t>Interest received</t>
  </si>
  <si>
    <t>Interst paid</t>
  </si>
  <si>
    <t>Dividend received</t>
  </si>
  <si>
    <t xml:space="preserve">Fees &amp; Commission received </t>
  </si>
  <si>
    <t>Cash &amp; payments to employees</t>
  </si>
  <si>
    <t>Cash payments to supplies</t>
  </si>
  <si>
    <t>Income tax paid</t>
  </si>
  <si>
    <t>Received from other operating activiites</t>
  </si>
  <si>
    <t>paymnets for other operaitng activities</t>
  </si>
  <si>
    <t>Purcahses of trading securities</t>
  </si>
  <si>
    <t>loans &amp; lease finance to customers</t>
  </si>
  <si>
    <t>Deposits</t>
  </si>
  <si>
    <t>Purchse of non trading securities</t>
  </si>
  <si>
    <t xml:space="preserve">Share capital </t>
  </si>
  <si>
    <t>other Liabilities</t>
  </si>
  <si>
    <t>Depreciation</t>
  </si>
  <si>
    <t>Provision for other receivables</t>
  </si>
  <si>
    <t>Ratio</t>
  </si>
  <si>
    <t>Operating Margin</t>
  </si>
  <si>
    <t>Net Margin</t>
  </si>
  <si>
    <t>Capital to Risk Weighted Assets Ratio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</si>
  <si>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</si>
  <si>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</si>
  <si>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</si>
  <si>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</si>
  <si>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</si>
  <si>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Property and Assets</t>
  </si>
  <si>
    <t>Cash</t>
  </si>
  <si>
    <t>Balance with Other Banks and Financial Institutions</t>
  </si>
  <si>
    <t>Money at call and on short notice</t>
  </si>
  <si>
    <t>Investments</t>
  </si>
  <si>
    <t xml:space="preserve">Government </t>
  </si>
  <si>
    <t>Others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</si>
  <si>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</si>
  <si>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</si>
  <si>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</si>
  <si>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</si>
  <si>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</si>
  <si>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Liabilities</t>
  </si>
  <si>
    <t>Borrowings from Other Banks, Financial Institutions and Agents</t>
  </si>
  <si>
    <t>Deposits and Other Accounts</t>
  </si>
  <si>
    <t>Other Liabilities</t>
  </si>
  <si>
    <t>Shareholders’ Equity</t>
  </si>
  <si>
    <t>Non-controlling interest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</si>
  <si>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</si>
  <si>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</si>
  <si>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</si>
  <si>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</si>
  <si>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</si>
  <si>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</si>
  <si>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</si>
  <si>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</si>
  <si>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</si>
  <si>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</si>
  <si>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</si>
  <si>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</si>
  <si>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</si>
  <si>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</si>
  <si>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</si>
  <si>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</si>
  <si>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Financial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</si>
  <si>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</si>
  <si>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</si>
  <si>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</si>
  <si>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</si>
  <si>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</si>
  <si>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As at year end</t>
  </si>
  <si>
    <t>Bangladesh Finance And Investment Company Limited</t>
  </si>
  <si>
    <t>Balance Sheet</t>
  </si>
  <si>
    <t xml:space="preserve">Income Statement </t>
  </si>
  <si>
    <t xml:space="preserve">Cash Flow Statement </t>
  </si>
  <si>
    <t>Purchase /Sale property , plant &amp; equipment</t>
  </si>
  <si>
    <t>Adjustment o depreciation</t>
  </si>
  <si>
    <t>Dividend paid</t>
  </si>
  <si>
    <t>Proceeds from sale of fixed assest</t>
  </si>
  <si>
    <t>Statutory reserve</t>
  </si>
  <si>
    <t>Capital reserve for bonus issue</t>
  </si>
  <si>
    <t xml:space="preserve">Increase /decrease of borrowing </t>
  </si>
  <si>
    <t>Quarter 1</t>
  </si>
  <si>
    <t>Quarter 2</t>
  </si>
  <si>
    <t>Quarter 3</t>
  </si>
  <si>
    <t>Other Assests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</si>
</sst>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 applyAlignment="1">
      <alignment wrapText="1"/>
    </xf>
    <xf numFmtId="0" fontId="0" fillId="0" borderId="0" xfId="0" applyFill="1"/>
    <xf numFmtId="10" fontId="0" fillId="0" borderId="0" xfId="2" applyNumberFormat="1" applyFont="1"/>
    <xf numFmtId="43" fontId="0" fillId="0" borderId="0" xfId="1" applyFont="1"/>
    <xf numFmtId="43" fontId="2" fillId="0" borderId="0" xfId="1" applyNumberFormat="1" applyFont="1"/>
    <xf numFmtId="10" fontId="0" fillId="0" borderId="0" xfId="0" applyNumberFormat="1"/>
    <xf numFmtId="0" fontId="4" fillId="0" borderId="0" xfId="3" applyFont="1" applyFill="1"/>
    <xf numFmtId="0" fontId="2" fillId="0" borderId="0" xfId="0" applyFont="1" applyFill="1"/>
    <xf numFmtId="0" fontId="2" fillId="0" borderId="1" xfId="0" applyFont="1" applyBorder="1" applyAlignment="1">
      <alignment horizontal="left"/>
    </xf>
    <xf numFmtId="0" fontId="5" fillId="0" borderId="0" xfId="0" applyFont="1" applyBorder="1"/>
    <xf numFmtId="0" fontId="5" fillId="0" borderId="0" xfId="0" applyFont="1"/>
    <xf numFmtId="2" fontId="0" fillId="0" borderId="0" xfId="0" applyNumberFormat="1" applyFill="1"/>
    <xf numFmtId="0" fontId="2" fillId="0" borderId="1" xfId="0" applyFont="1" applyBorder="1"/>
    <xf numFmtId="0" fontId="0" fillId="0" borderId="0" xfId="0" applyFont="1" applyAlignment="1">
      <alignment wrapText="1"/>
    </xf>
    <xf numFmtId="0" fontId="2" fillId="0" borderId="2" xfId="0" applyFont="1" applyBorder="1"/>
    <xf numFmtId="3" fontId="0" fillId="0" borderId="0" xfId="0" applyNumberFormat="1"/>
    <xf numFmtId="15" fontId="2" fillId="0" borderId="0" xfId="0" applyNumberFormat="1" applyFont="1" applyFill="1"/>
    <xf numFmtId="164" fontId="1" fillId="0" borderId="0" xfId="1" applyNumberFormat="1" applyFont="1"/>
    <xf numFmtId="0" fontId="2" fillId="0" borderId="0" xfId="0" applyFont="1" applyFill="1" applyAlignment="1">
      <alignment horizontal="right"/>
    </xf>
    <xf numFmtId="15" fontId="2" fillId="0" borderId="0" xfId="0" applyNumberFormat="1" applyFont="1"/>
    <xf numFmtId="15" fontId="2" fillId="0" borderId="0" xfId="0" applyNumberFormat="1" applyFont="1" applyFill="1" applyAlignment="1">
      <alignment horizontal="right" indent="1"/>
    </xf>
    <xf numFmtId="0" fontId="2" fillId="0" borderId="0" xfId="0" applyFont="1" applyAlignment="1">
      <alignment horizontal="right" indent="1"/>
    </xf>
    <xf numFmtId="15" fontId="2" fillId="0" borderId="0" xfId="0" applyNumberFormat="1" applyFont="1" applyFill="1" applyAlignment="1">
      <alignment horizontal="right"/>
    </xf>
    <xf numFmtId="3" fontId="2" fillId="0" borderId="0" xfId="0" applyNumberFormat="1" applyFont="1"/>
  </cellXfs>
  <cellStyles count="4">
    <cellStyle name="Accent3" xfId="3" builtinId="37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46" sqref="H46"/>
    </sheetView>
  </sheetViews>
  <sheetFormatPr defaultRowHeight="15" x14ac:dyDescent="0.25"/>
  <cols>
    <col min="1" max="1" width="53.42578125" customWidth="1"/>
    <col min="2" max="2" width="15.28515625" bestFit="1" customWidth="1"/>
    <col min="3" max="3" width="17.5703125" customWidth="1"/>
    <col min="4" max="5" width="15.28515625" bestFit="1" customWidth="1"/>
    <col min="6" max="6" width="18" bestFit="1" customWidth="1"/>
    <col min="7" max="7" width="15.5703125" customWidth="1"/>
  </cols>
  <sheetData>
    <row r="1" spans="1:7" x14ac:dyDescent="0.25">
      <c r="A1" s="12" t="s">
        <v>103</v>
      </c>
      <c r="B1" s="6"/>
      <c r="C1" s="6"/>
      <c r="D1" s="6"/>
    </row>
    <row r="2" spans="1:7" x14ac:dyDescent="0.25">
      <c r="A2" s="1" t="s">
        <v>104</v>
      </c>
      <c r="B2" s="6"/>
      <c r="C2" s="6"/>
      <c r="D2" s="6"/>
    </row>
    <row r="3" spans="1:7" x14ac:dyDescent="0.25">
      <c r="A3" t="s">
        <v>102</v>
      </c>
      <c r="B3" s="23" t="s">
        <v>114</v>
      </c>
      <c r="C3" s="23" t="s">
        <v>115</v>
      </c>
      <c r="D3" s="23" t="s">
        <v>116</v>
      </c>
      <c r="E3" s="23" t="s">
        <v>114</v>
      </c>
      <c r="F3" s="23" t="s">
        <v>115</v>
      </c>
      <c r="G3" s="23" t="s">
        <v>116</v>
      </c>
    </row>
    <row r="4" spans="1:7" x14ac:dyDescent="0.25">
      <c r="A4" s="6"/>
      <c r="B4" s="21">
        <v>43190</v>
      </c>
      <c r="C4" s="21">
        <v>43281</v>
      </c>
      <c r="D4" s="27">
        <v>43373</v>
      </c>
      <c r="E4" s="21">
        <v>43525</v>
      </c>
      <c r="F4" s="24">
        <v>43646</v>
      </c>
      <c r="G4" s="24">
        <v>43738</v>
      </c>
    </row>
    <row r="5" spans="1:7" x14ac:dyDescent="0.25">
      <c r="A5" s="13" t="s">
        <v>62</v>
      </c>
      <c r="B5" s="6"/>
      <c r="C5" s="6"/>
      <c r="D5" s="6"/>
    </row>
    <row r="6" spans="1:7" x14ac:dyDescent="0.25">
      <c r="A6" s="14" t="s">
        <v>63</v>
      </c>
    </row>
    <row r="7" spans="1:7" x14ac:dyDescent="0.25">
      <c r="A7" t="s">
        <v>0</v>
      </c>
      <c r="B7" s="3">
        <v>172083</v>
      </c>
      <c r="C7" s="3">
        <v>133961</v>
      </c>
      <c r="D7" s="3">
        <v>81704</v>
      </c>
      <c r="E7" s="3">
        <v>131050</v>
      </c>
      <c r="F7" s="3">
        <v>148355</v>
      </c>
      <c r="G7" s="20">
        <v>89533</v>
      </c>
    </row>
    <row r="8" spans="1:7" x14ac:dyDescent="0.25">
      <c r="A8" t="s">
        <v>1</v>
      </c>
      <c r="B8" s="3">
        <v>148636765</v>
      </c>
      <c r="C8" s="3">
        <v>141201241</v>
      </c>
      <c r="D8" s="3">
        <v>144562733</v>
      </c>
      <c r="E8" s="3">
        <v>133782256</v>
      </c>
      <c r="F8" s="3">
        <v>127495653</v>
      </c>
      <c r="G8" s="20">
        <v>118831992</v>
      </c>
    </row>
    <row r="9" spans="1:7" x14ac:dyDescent="0.25">
      <c r="B9" s="4">
        <f t="shared" ref="B9:G9" si="0">SUM(B7:B8)</f>
        <v>148808848</v>
      </c>
      <c r="C9" s="4">
        <f t="shared" si="0"/>
        <v>141335202</v>
      </c>
      <c r="D9" s="4">
        <f t="shared" si="0"/>
        <v>144644437</v>
      </c>
      <c r="E9" s="4">
        <f t="shared" si="0"/>
        <v>133913306</v>
      </c>
      <c r="F9" s="4">
        <f t="shared" si="0"/>
        <v>127644008</v>
      </c>
      <c r="G9" s="4">
        <f t="shared" si="0"/>
        <v>118921525</v>
      </c>
    </row>
    <row r="10" spans="1:7" x14ac:dyDescent="0.25">
      <c r="A10" s="15" t="s">
        <v>64</v>
      </c>
      <c r="B10" s="3"/>
      <c r="C10" s="3"/>
      <c r="D10" s="3"/>
    </row>
    <row r="11" spans="1:7" x14ac:dyDescent="0.25">
      <c r="A11" t="s">
        <v>2</v>
      </c>
      <c r="B11" s="3">
        <v>1100976302</v>
      </c>
      <c r="C11" s="3">
        <v>1026595387</v>
      </c>
      <c r="D11" s="3">
        <v>1050844215</v>
      </c>
      <c r="E11" s="3">
        <v>684773960</v>
      </c>
      <c r="F11" s="20">
        <v>620141753</v>
      </c>
    </row>
    <row r="12" spans="1:7" x14ac:dyDescent="0.25">
      <c r="A12" t="s">
        <v>3</v>
      </c>
      <c r="B12" s="3"/>
      <c r="C12" s="3"/>
      <c r="D12" s="3">
        <v>0</v>
      </c>
      <c r="G12" s="20">
        <v>678552030</v>
      </c>
    </row>
    <row r="13" spans="1:7" x14ac:dyDescent="0.25">
      <c r="B13" s="4">
        <f t="shared" ref="B13:G13" si="1">SUM(B11:B12)</f>
        <v>1100976302</v>
      </c>
      <c r="C13" s="4">
        <f t="shared" si="1"/>
        <v>1026595387</v>
      </c>
      <c r="D13" s="4">
        <f t="shared" si="1"/>
        <v>1050844215</v>
      </c>
      <c r="E13" s="4">
        <f t="shared" si="1"/>
        <v>684773960</v>
      </c>
      <c r="F13" s="4">
        <f t="shared" si="1"/>
        <v>620141753</v>
      </c>
      <c r="G13" s="4">
        <f t="shared" si="1"/>
        <v>678552030</v>
      </c>
    </row>
    <row r="14" spans="1:7" x14ac:dyDescent="0.25">
      <c r="A14" s="15" t="s">
        <v>65</v>
      </c>
      <c r="B14" s="3">
        <v>0</v>
      </c>
      <c r="C14" s="3">
        <v>0</v>
      </c>
      <c r="D14" s="3"/>
    </row>
    <row r="15" spans="1:7" x14ac:dyDescent="0.25">
      <c r="A15" s="15" t="s">
        <v>66</v>
      </c>
      <c r="B15" s="3">
        <v>0</v>
      </c>
      <c r="C15" s="3"/>
      <c r="D15" s="3">
        <v>0</v>
      </c>
    </row>
    <row r="16" spans="1:7" x14ac:dyDescent="0.25">
      <c r="A16" t="s">
        <v>67</v>
      </c>
      <c r="B16" s="3">
        <v>0</v>
      </c>
      <c r="C16" s="3">
        <v>0</v>
      </c>
      <c r="D16" s="3">
        <v>0</v>
      </c>
    </row>
    <row r="17" spans="1:7" x14ac:dyDescent="0.25">
      <c r="A17" t="s">
        <v>68</v>
      </c>
      <c r="B17" s="3">
        <v>1135024198</v>
      </c>
      <c r="C17" s="3">
        <v>1132223279</v>
      </c>
      <c r="D17" s="3">
        <v>966197392</v>
      </c>
      <c r="E17" s="3">
        <v>778788680</v>
      </c>
      <c r="F17" s="3">
        <v>861461888</v>
      </c>
      <c r="G17" s="20">
        <v>825992228</v>
      </c>
    </row>
    <row r="18" spans="1:7" x14ac:dyDescent="0.25">
      <c r="B18" s="4">
        <f t="shared" ref="B18:G18" si="2">SUM(B16:B17)</f>
        <v>1135024198</v>
      </c>
      <c r="C18" s="4">
        <f t="shared" si="2"/>
        <v>1132223279</v>
      </c>
      <c r="D18" s="4">
        <f t="shared" si="2"/>
        <v>966197392</v>
      </c>
      <c r="E18" s="4">
        <f t="shared" si="2"/>
        <v>778788680</v>
      </c>
      <c r="F18" s="4">
        <f t="shared" si="2"/>
        <v>861461888</v>
      </c>
      <c r="G18" s="4">
        <f t="shared" si="2"/>
        <v>825992228</v>
      </c>
    </row>
    <row r="19" spans="1:7" x14ac:dyDescent="0.25">
      <c r="A19" s="15" t="s">
        <v>69</v>
      </c>
      <c r="B19" s="3"/>
      <c r="C19" s="3"/>
      <c r="D19" s="3"/>
    </row>
    <row r="20" spans="1:7" x14ac:dyDescent="0.25">
      <c r="A20" t="s">
        <v>4</v>
      </c>
      <c r="B20" s="3">
        <v>13956397065</v>
      </c>
      <c r="C20" s="3">
        <v>13985040173</v>
      </c>
      <c r="D20" s="3">
        <v>14323364473</v>
      </c>
      <c r="E20" s="3">
        <v>13749971811</v>
      </c>
      <c r="F20" s="3">
        <v>13549795588</v>
      </c>
      <c r="G20" s="20">
        <v>13516697421</v>
      </c>
    </row>
    <row r="21" spans="1:7" x14ac:dyDescent="0.25">
      <c r="A21" t="s">
        <v>3</v>
      </c>
      <c r="B21" s="3">
        <v>0</v>
      </c>
      <c r="C21" s="3">
        <v>0</v>
      </c>
      <c r="D21" s="3">
        <v>0</v>
      </c>
    </row>
    <row r="22" spans="1:7" x14ac:dyDescent="0.25">
      <c r="B22" s="4">
        <f t="shared" ref="B22:G22" si="3">SUM(B20:B21)</f>
        <v>13956397065</v>
      </c>
      <c r="C22" s="4">
        <f t="shared" si="3"/>
        <v>13985040173</v>
      </c>
      <c r="D22" s="4">
        <f t="shared" si="3"/>
        <v>14323364473</v>
      </c>
      <c r="E22" s="4">
        <f t="shared" si="3"/>
        <v>13749971811</v>
      </c>
      <c r="F22" s="4">
        <f t="shared" si="3"/>
        <v>13549795588</v>
      </c>
      <c r="G22" s="4">
        <f t="shared" si="3"/>
        <v>13516697421</v>
      </c>
    </row>
    <row r="23" spans="1:7" x14ac:dyDescent="0.25">
      <c r="A23" s="14" t="s">
        <v>70</v>
      </c>
      <c r="B23" s="3">
        <v>411277600</v>
      </c>
      <c r="C23" s="3">
        <v>406448235</v>
      </c>
      <c r="D23" s="3">
        <v>404171392</v>
      </c>
      <c r="E23" s="3">
        <v>399387021</v>
      </c>
      <c r="F23" s="3">
        <v>394163689</v>
      </c>
      <c r="G23" s="20">
        <v>389552240</v>
      </c>
    </row>
    <row r="24" spans="1:7" x14ac:dyDescent="0.25">
      <c r="A24" s="14" t="s">
        <v>71</v>
      </c>
      <c r="B24" s="3">
        <v>2223164376</v>
      </c>
      <c r="C24" s="3">
        <v>2318101923</v>
      </c>
      <c r="D24" s="3">
        <v>2327374044</v>
      </c>
      <c r="E24" s="3">
        <v>2316535259</v>
      </c>
      <c r="F24" s="3">
        <v>2339137600</v>
      </c>
      <c r="G24" s="20">
        <v>2253895624</v>
      </c>
    </row>
    <row r="25" spans="1:7" x14ac:dyDescent="0.25">
      <c r="A25" s="14" t="s">
        <v>72</v>
      </c>
      <c r="B25" s="3">
        <v>212121062</v>
      </c>
      <c r="C25" s="3">
        <v>212121062</v>
      </c>
      <c r="D25" s="3">
        <v>212121062</v>
      </c>
      <c r="E25" s="3">
        <v>212121062</v>
      </c>
      <c r="F25" s="3">
        <v>212121062</v>
      </c>
      <c r="G25" s="20">
        <v>212121062</v>
      </c>
    </row>
    <row r="26" spans="1:7" x14ac:dyDescent="0.25">
      <c r="A26" s="1"/>
      <c r="B26" s="4">
        <f t="shared" ref="B26:G26" si="4">B9+B13+B14+B18+B22+B23+B24+B25</f>
        <v>19187769451</v>
      </c>
      <c r="C26" s="4">
        <f t="shared" si="4"/>
        <v>19221865261</v>
      </c>
      <c r="D26" s="4">
        <f t="shared" si="4"/>
        <v>19428717015</v>
      </c>
      <c r="E26" s="4">
        <f t="shared" si="4"/>
        <v>18275491099</v>
      </c>
      <c r="F26" s="4">
        <f t="shared" si="4"/>
        <v>18104465588</v>
      </c>
      <c r="G26" s="4">
        <f t="shared" si="4"/>
        <v>17995732130</v>
      </c>
    </row>
    <row r="27" spans="1:7" x14ac:dyDescent="0.25">
      <c r="B27" s="3"/>
      <c r="C27" s="3"/>
      <c r="D27" s="3"/>
    </row>
    <row r="28" spans="1:7" x14ac:dyDescent="0.25">
      <c r="A28" s="13" t="s">
        <v>73</v>
      </c>
      <c r="B28" s="3"/>
      <c r="C28" s="3"/>
      <c r="D28" s="3"/>
    </row>
    <row r="29" spans="1:7" x14ac:dyDescent="0.25">
      <c r="A29" s="15" t="s">
        <v>74</v>
      </c>
      <c r="B29" s="3"/>
      <c r="C29" s="3"/>
      <c r="D29" s="3"/>
    </row>
    <row r="30" spans="1:7" x14ac:dyDescent="0.25">
      <c r="A30" s="15" t="s">
        <v>75</v>
      </c>
      <c r="B30" s="4">
        <v>4276660507</v>
      </c>
      <c r="C30" s="4">
        <v>4390467971</v>
      </c>
      <c r="D30" s="4">
        <v>3771711648</v>
      </c>
      <c r="E30" s="4">
        <v>3626193938</v>
      </c>
      <c r="F30" s="4">
        <v>3458007988</v>
      </c>
      <c r="G30" s="20">
        <v>3465225500</v>
      </c>
    </row>
    <row r="31" spans="1:7" x14ac:dyDescent="0.25">
      <c r="B31" s="3"/>
      <c r="C31" s="3"/>
      <c r="D31" s="3"/>
      <c r="E31" s="3"/>
    </row>
    <row r="32" spans="1:7" s="1" customFormat="1" x14ac:dyDescent="0.25">
      <c r="A32" s="15" t="s">
        <v>76</v>
      </c>
      <c r="B32" s="4">
        <v>9630657637</v>
      </c>
      <c r="C32" s="4">
        <v>9456508288</v>
      </c>
      <c r="D32" s="4">
        <v>10157492529</v>
      </c>
      <c r="E32" s="4">
        <v>9066596591</v>
      </c>
      <c r="F32" s="4">
        <v>8964608207</v>
      </c>
      <c r="G32" s="28">
        <v>8858840552</v>
      </c>
    </row>
    <row r="33" spans="1:7" x14ac:dyDescent="0.25">
      <c r="A33" t="s">
        <v>5</v>
      </c>
      <c r="B33" s="3">
        <v>0</v>
      </c>
      <c r="C33" s="3">
        <v>0</v>
      </c>
      <c r="D33" s="3">
        <v>0</v>
      </c>
    </row>
    <row r="34" spans="1:7" x14ac:dyDescent="0.25">
      <c r="A34" t="s">
        <v>6</v>
      </c>
      <c r="B34" s="3">
        <v>0</v>
      </c>
      <c r="C34" s="3">
        <v>0</v>
      </c>
      <c r="D34" s="3">
        <v>0</v>
      </c>
    </row>
    <row r="35" spans="1:7" x14ac:dyDescent="0.25">
      <c r="A35" t="s">
        <v>7</v>
      </c>
      <c r="B35" s="3">
        <v>0</v>
      </c>
      <c r="C35" s="3">
        <v>0</v>
      </c>
      <c r="D35" s="3">
        <v>0</v>
      </c>
    </row>
    <row r="36" spans="1:7" x14ac:dyDescent="0.25">
      <c r="A36" t="s">
        <v>8</v>
      </c>
      <c r="B36" s="3">
        <v>0</v>
      </c>
      <c r="C36" s="3">
        <v>0</v>
      </c>
      <c r="D36" s="3">
        <v>0</v>
      </c>
    </row>
    <row r="37" spans="1:7" x14ac:dyDescent="0.25">
      <c r="A37" t="s">
        <v>9</v>
      </c>
      <c r="B37" s="3">
        <v>0</v>
      </c>
      <c r="C37" s="3">
        <v>0</v>
      </c>
      <c r="D37" s="3">
        <v>0</v>
      </c>
    </row>
    <row r="38" spans="1:7" x14ac:dyDescent="0.25">
      <c r="A38" s="15" t="s">
        <v>77</v>
      </c>
      <c r="B38" s="3">
        <v>2525029477</v>
      </c>
      <c r="C38" s="22">
        <v>2620192721</v>
      </c>
      <c r="D38" s="3">
        <v>2728133884</v>
      </c>
      <c r="E38" s="3">
        <v>2531287816</v>
      </c>
      <c r="F38" s="3">
        <v>2601452052</v>
      </c>
      <c r="G38" s="20">
        <v>2613749814</v>
      </c>
    </row>
    <row r="39" spans="1:7" x14ac:dyDescent="0.25">
      <c r="B39" s="4">
        <f t="shared" ref="B39:G39" si="5">B30+B32+B38</f>
        <v>16432347621</v>
      </c>
      <c r="C39" s="4">
        <f t="shared" si="5"/>
        <v>16467168980</v>
      </c>
      <c r="D39" s="4">
        <f t="shared" si="5"/>
        <v>16657338061</v>
      </c>
      <c r="E39" s="4">
        <f t="shared" si="5"/>
        <v>15224078345</v>
      </c>
      <c r="F39" s="4">
        <f t="shared" si="5"/>
        <v>15024068247</v>
      </c>
      <c r="G39" s="4">
        <f t="shared" si="5"/>
        <v>14937815866</v>
      </c>
    </row>
    <row r="40" spans="1:7" x14ac:dyDescent="0.25">
      <c r="A40" s="15" t="s">
        <v>78</v>
      </c>
      <c r="B40" s="4"/>
      <c r="C40" s="4"/>
      <c r="D40" s="4"/>
      <c r="E40" s="4"/>
    </row>
    <row r="41" spans="1:7" x14ac:dyDescent="0.25">
      <c r="A41" t="s">
        <v>10</v>
      </c>
      <c r="B41" s="3">
        <v>1384542220</v>
      </c>
      <c r="C41" s="3">
        <v>1522996442</v>
      </c>
      <c r="D41" s="3">
        <v>1522996440</v>
      </c>
      <c r="E41" s="3">
        <v>1522996440</v>
      </c>
      <c r="F41" s="3">
        <v>1675296080</v>
      </c>
      <c r="G41" s="20">
        <v>1675296080</v>
      </c>
    </row>
    <row r="42" spans="1:7" x14ac:dyDescent="0.25">
      <c r="A42" t="s">
        <v>111</v>
      </c>
      <c r="B42" s="3">
        <v>273127431</v>
      </c>
      <c r="C42" s="3">
        <v>275205500</v>
      </c>
      <c r="D42" s="3">
        <v>285592109</v>
      </c>
      <c r="E42" s="3">
        <v>327305767</v>
      </c>
      <c r="F42" s="3">
        <v>332006284</v>
      </c>
      <c r="G42" s="20">
        <v>336166180</v>
      </c>
    </row>
    <row r="43" spans="1:7" x14ac:dyDescent="0.25">
      <c r="A43" t="s">
        <v>11</v>
      </c>
      <c r="B43" s="3">
        <v>0</v>
      </c>
      <c r="C43" s="3">
        <v>0</v>
      </c>
      <c r="D43" s="3"/>
      <c r="E43" s="3">
        <v>0</v>
      </c>
    </row>
    <row r="44" spans="1:7" x14ac:dyDescent="0.25">
      <c r="A44" t="s">
        <v>112</v>
      </c>
      <c r="B44" s="3">
        <v>33744750</v>
      </c>
      <c r="C44" s="3">
        <v>33744750</v>
      </c>
      <c r="D44" s="3">
        <v>33744750</v>
      </c>
      <c r="E44" s="3">
        <v>33744750</v>
      </c>
      <c r="F44" s="3">
        <v>33744750</v>
      </c>
      <c r="G44" s="20">
        <v>33744750</v>
      </c>
    </row>
    <row r="45" spans="1:7" x14ac:dyDescent="0.25">
      <c r="A45" t="s">
        <v>12</v>
      </c>
      <c r="B45" s="3">
        <v>295243020</v>
      </c>
      <c r="C45" s="3">
        <v>295243020</v>
      </c>
      <c r="D45" s="3">
        <v>295243020</v>
      </c>
      <c r="E45" s="3">
        <v>295243020</v>
      </c>
      <c r="F45" s="3">
        <v>295243020</v>
      </c>
      <c r="G45" s="20">
        <v>295243020</v>
      </c>
    </row>
    <row r="46" spans="1:7" x14ac:dyDescent="0.25">
      <c r="A46" t="s">
        <v>13</v>
      </c>
      <c r="B46" s="3">
        <v>287154370</v>
      </c>
      <c r="C46" s="3">
        <v>149114703</v>
      </c>
      <c r="D46" s="3">
        <v>162637050</v>
      </c>
      <c r="E46" s="3">
        <v>383407712</v>
      </c>
      <c r="F46" s="3">
        <v>256476747</v>
      </c>
      <c r="G46" s="20">
        <v>237055879</v>
      </c>
    </row>
    <row r="47" spans="1:7" x14ac:dyDescent="0.25">
      <c r="A47" s="1"/>
      <c r="B47" s="4">
        <f>SUM(B41:B46)</f>
        <v>2273811791</v>
      </c>
      <c r="C47" s="4">
        <f t="shared" ref="C47:G47" si="6">SUM(C41:C46)</f>
        <v>2276304415</v>
      </c>
      <c r="D47" s="4">
        <f t="shared" si="6"/>
        <v>2300213369</v>
      </c>
      <c r="E47" s="4">
        <f t="shared" si="6"/>
        <v>2562697689</v>
      </c>
      <c r="F47" s="4">
        <f t="shared" si="6"/>
        <v>2592766881</v>
      </c>
      <c r="G47" s="4">
        <f t="shared" si="6"/>
        <v>2577505909</v>
      </c>
    </row>
    <row r="48" spans="1:7" x14ac:dyDescent="0.25">
      <c r="A48" s="15" t="s">
        <v>79</v>
      </c>
      <c r="B48" s="3">
        <v>481610039</v>
      </c>
      <c r="C48" s="3">
        <v>478391867</v>
      </c>
      <c r="D48" s="3">
        <v>471155583</v>
      </c>
      <c r="E48" s="3">
        <v>488715060</v>
      </c>
      <c r="F48" s="3">
        <v>487630456</v>
      </c>
      <c r="G48" s="20">
        <v>480410351</v>
      </c>
    </row>
    <row r="49" spans="1:7" x14ac:dyDescent="0.25">
      <c r="A49" s="1"/>
      <c r="B49" s="4">
        <f t="shared" ref="B49:G49" si="7">SUM(B39,B47,B48)</f>
        <v>19187769451</v>
      </c>
      <c r="C49" s="4">
        <f t="shared" si="7"/>
        <v>19221865262</v>
      </c>
      <c r="D49" s="4">
        <f t="shared" si="7"/>
        <v>19428707013</v>
      </c>
      <c r="E49" s="4">
        <f t="shared" si="7"/>
        <v>18275491094</v>
      </c>
      <c r="F49" s="4">
        <f t="shared" si="7"/>
        <v>18104465584</v>
      </c>
      <c r="G49" s="4">
        <f t="shared" si="7"/>
        <v>17995732126</v>
      </c>
    </row>
    <row r="50" spans="1:7" x14ac:dyDescent="0.25">
      <c r="B50" s="3"/>
      <c r="C50" s="3"/>
      <c r="D50" s="3"/>
    </row>
    <row r="51" spans="1:7" x14ac:dyDescent="0.25">
      <c r="B51" s="4"/>
      <c r="C51" s="4"/>
      <c r="D51" s="4"/>
    </row>
    <row r="52" spans="1:7" s="1" customFormat="1" x14ac:dyDescent="0.25">
      <c r="A52" s="17" t="s">
        <v>80</v>
      </c>
      <c r="B52" s="9">
        <f t="shared" ref="B52:D52" si="8">B47/(B41/10)</f>
        <v>16.422841847321926</v>
      </c>
      <c r="C52" s="9">
        <f t="shared" si="8"/>
        <v>14.946222802797593</v>
      </c>
      <c r="D52" s="9">
        <f t="shared" si="8"/>
        <v>15.103209098768478</v>
      </c>
      <c r="E52" s="9">
        <f t="shared" ref="E52:G52" si="9">E47/(E41/10)</f>
        <v>16.826682070248307</v>
      </c>
      <c r="F52" s="9">
        <f t="shared" si="9"/>
        <v>15.476469574261763</v>
      </c>
      <c r="G52" s="9">
        <f t="shared" si="9"/>
        <v>15.385375395852416</v>
      </c>
    </row>
    <row r="53" spans="1:7" x14ac:dyDescent="0.25">
      <c r="A53" s="17" t="s">
        <v>81</v>
      </c>
      <c r="B53" s="4">
        <f t="shared" ref="B53:D53" si="10">B41/10</f>
        <v>138454222</v>
      </c>
      <c r="C53" s="4">
        <f t="shared" si="10"/>
        <v>152299644.19999999</v>
      </c>
      <c r="D53" s="4">
        <f t="shared" si="10"/>
        <v>152299644</v>
      </c>
      <c r="E53" s="4">
        <f t="shared" ref="E53:G53" si="11">E41/10</f>
        <v>152299644</v>
      </c>
      <c r="F53" s="4">
        <f t="shared" si="11"/>
        <v>167529608</v>
      </c>
      <c r="G53" s="4">
        <f t="shared" si="11"/>
        <v>167529608</v>
      </c>
    </row>
    <row r="54" spans="1:7" x14ac:dyDescent="0.25">
      <c r="B54" s="3"/>
      <c r="C54" s="3"/>
      <c r="D54" s="3"/>
    </row>
    <row r="55" spans="1:7" x14ac:dyDescent="0.25">
      <c r="A55" s="1"/>
      <c r="B55" s="4"/>
      <c r="C55" s="4"/>
      <c r="D55" s="4"/>
    </row>
    <row r="56" spans="1:7" x14ac:dyDescent="0.25">
      <c r="B56" s="3"/>
      <c r="C56" s="3"/>
      <c r="D56" s="3"/>
    </row>
    <row r="57" spans="1:7" x14ac:dyDescent="0.25">
      <c r="B57" s="3"/>
      <c r="C57" s="3"/>
      <c r="D57" s="3"/>
    </row>
    <row r="58" spans="1:7" x14ac:dyDescent="0.25">
      <c r="B58" s="3"/>
      <c r="C58" s="3"/>
      <c r="D58" s="3"/>
    </row>
    <row r="59" spans="1:7" x14ac:dyDescent="0.25">
      <c r="B59" s="3"/>
      <c r="C59" s="3"/>
      <c r="D59" s="3"/>
    </row>
    <row r="60" spans="1:7" x14ac:dyDescent="0.25">
      <c r="B60" s="3"/>
      <c r="C60" s="3"/>
      <c r="D60" s="3"/>
    </row>
    <row r="61" spans="1:7" x14ac:dyDescent="0.25">
      <c r="B61" s="3"/>
      <c r="C61" s="3"/>
      <c r="D61" s="3"/>
    </row>
    <row r="62" spans="1:7" x14ac:dyDescent="0.25">
      <c r="B62" s="3"/>
      <c r="C62" s="3"/>
      <c r="D62" s="3"/>
    </row>
    <row r="63" spans="1:7" x14ac:dyDescent="0.25">
      <c r="B63" s="3"/>
      <c r="C63" s="3"/>
      <c r="D63" s="3"/>
    </row>
    <row r="64" spans="1:7" x14ac:dyDescent="0.25">
      <c r="B64" s="3"/>
      <c r="C64" s="3"/>
      <c r="D64" s="3"/>
    </row>
    <row r="65" spans="1:4" x14ac:dyDescent="0.25">
      <c r="B65" s="3"/>
      <c r="C65" s="3"/>
      <c r="D65" s="3"/>
    </row>
    <row r="66" spans="1:4" x14ac:dyDescent="0.25">
      <c r="A66" s="1"/>
      <c r="B66" s="4"/>
      <c r="C66" s="4"/>
      <c r="D66" s="4"/>
    </row>
    <row r="67" spans="1:4" x14ac:dyDescent="0.25">
      <c r="A67" s="1"/>
      <c r="B67" s="4"/>
      <c r="C67" s="4"/>
      <c r="D67" s="3"/>
    </row>
    <row r="68" spans="1:4" x14ac:dyDescent="0.25">
      <c r="B68" s="3"/>
      <c r="C68" s="3"/>
      <c r="D68" s="3"/>
    </row>
    <row r="69" spans="1:4" x14ac:dyDescent="0.25">
      <c r="B69" s="3"/>
      <c r="C69" s="3"/>
      <c r="D69" s="3"/>
    </row>
    <row r="70" spans="1:4" x14ac:dyDescent="0.25">
      <c r="B70" s="3"/>
      <c r="C70" s="3"/>
      <c r="D70" s="3"/>
    </row>
    <row r="71" spans="1:4" x14ac:dyDescent="0.25">
      <c r="B71" s="3"/>
      <c r="C71" s="3"/>
      <c r="D71" s="3"/>
    </row>
    <row r="72" spans="1:4" x14ac:dyDescent="0.25">
      <c r="A72" s="1"/>
      <c r="B72" s="4"/>
      <c r="C72" s="4"/>
      <c r="D72" s="4"/>
    </row>
    <row r="73" spans="1:4" x14ac:dyDescent="0.25">
      <c r="A73" s="1"/>
      <c r="B73" s="4"/>
      <c r="C73" s="4"/>
      <c r="D73" s="4"/>
    </row>
    <row r="74" spans="1:4" x14ac:dyDescent="0.25">
      <c r="B74" s="3"/>
      <c r="C74" s="3"/>
      <c r="D74" s="3"/>
    </row>
    <row r="75" spans="1:4" x14ac:dyDescent="0.25">
      <c r="B75" s="3"/>
      <c r="C75" s="3"/>
      <c r="D75" s="3"/>
    </row>
    <row r="76" spans="1:4" x14ac:dyDescent="0.25">
      <c r="B76" s="3"/>
      <c r="C76" s="3"/>
      <c r="D76" s="3"/>
    </row>
    <row r="77" spans="1:4" x14ac:dyDescent="0.25">
      <c r="B77" s="3"/>
      <c r="C77" s="3"/>
      <c r="D77" s="3"/>
    </row>
    <row r="78" spans="1:4" x14ac:dyDescent="0.25">
      <c r="B78" s="4"/>
      <c r="C78" s="4"/>
      <c r="D78" s="4"/>
    </row>
    <row r="79" spans="1:4" x14ac:dyDescent="0.25">
      <c r="A79" s="1"/>
      <c r="B79" s="4"/>
      <c r="C79" s="4"/>
      <c r="D79" s="4"/>
    </row>
    <row r="80" spans="1:4" x14ac:dyDescent="0.25">
      <c r="B80" s="3"/>
      <c r="C80" s="3"/>
      <c r="D80" s="3"/>
    </row>
    <row r="81" spans="1:4" x14ac:dyDescent="0.25">
      <c r="A81" s="1"/>
      <c r="B81" s="3"/>
      <c r="C81" s="3"/>
      <c r="D81" s="3"/>
    </row>
    <row r="82" spans="1:4" x14ac:dyDescent="0.25">
      <c r="B82" s="3"/>
      <c r="C82" s="3"/>
      <c r="D82" s="3"/>
    </row>
    <row r="83" spans="1:4" x14ac:dyDescent="0.25">
      <c r="A83" s="1"/>
      <c r="B83" s="3"/>
      <c r="C83" s="3"/>
      <c r="D83" s="3"/>
    </row>
    <row r="84" spans="1:4" x14ac:dyDescent="0.25">
      <c r="B84" s="3"/>
      <c r="C84" s="3"/>
      <c r="D84" s="3"/>
    </row>
    <row r="85" spans="1:4" x14ac:dyDescent="0.25">
      <c r="B85" s="3"/>
      <c r="C85" s="3"/>
      <c r="D85" s="3"/>
    </row>
    <row r="86" spans="1:4" x14ac:dyDescent="0.25">
      <c r="B86" s="3"/>
      <c r="C86" s="3"/>
      <c r="D86" s="3"/>
    </row>
    <row r="87" spans="1:4" x14ac:dyDescent="0.25">
      <c r="B87" s="3"/>
      <c r="C87" s="3"/>
      <c r="D87" s="3"/>
    </row>
    <row r="88" spans="1:4" x14ac:dyDescent="0.25">
      <c r="B88" s="3"/>
      <c r="C88" s="3"/>
      <c r="D88" s="3"/>
    </row>
    <row r="89" spans="1:4" x14ac:dyDescent="0.25">
      <c r="B89" s="3"/>
      <c r="C89" s="3"/>
      <c r="D89" s="3"/>
    </row>
    <row r="90" spans="1:4" x14ac:dyDescent="0.25">
      <c r="B90" s="3"/>
      <c r="C90" s="3"/>
      <c r="D90" s="3"/>
    </row>
    <row r="91" spans="1:4" x14ac:dyDescent="0.25">
      <c r="B91" s="3"/>
      <c r="C91" s="3"/>
      <c r="D91" s="3"/>
    </row>
    <row r="92" spans="1:4" x14ac:dyDescent="0.25">
      <c r="B92" s="3"/>
      <c r="C92" s="3"/>
      <c r="D92" s="3"/>
    </row>
    <row r="93" spans="1:4" x14ac:dyDescent="0.25">
      <c r="A93" s="1"/>
      <c r="B93" s="4"/>
      <c r="C93" s="4"/>
      <c r="D93" s="4"/>
    </row>
    <row r="94" spans="1:4" x14ac:dyDescent="0.25">
      <c r="B94" s="3"/>
      <c r="C94" s="3"/>
      <c r="D94" s="3"/>
    </row>
    <row r="95" spans="1:4" x14ac:dyDescent="0.25">
      <c r="A95" s="1"/>
      <c r="B95" s="3"/>
      <c r="C95" s="3"/>
      <c r="D95" s="3"/>
    </row>
    <row r="96" spans="1:4" x14ac:dyDescent="0.25">
      <c r="A96" s="1"/>
      <c r="B96" s="3"/>
      <c r="C96" s="3"/>
      <c r="D96" s="3"/>
    </row>
    <row r="97" spans="1:4" x14ac:dyDescent="0.25">
      <c r="A97" s="2"/>
      <c r="B97" s="3"/>
      <c r="C97" s="3"/>
      <c r="D97" s="3"/>
    </row>
    <row r="98" spans="1:4" x14ac:dyDescent="0.25">
      <c r="B98" s="3"/>
      <c r="C98" s="3"/>
      <c r="D98" s="3"/>
    </row>
    <row r="99" spans="1:4" x14ac:dyDescent="0.25">
      <c r="A99" s="1"/>
      <c r="B99" s="3"/>
      <c r="C99" s="3"/>
      <c r="D99" s="3"/>
    </row>
    <row r="100" spans="1:4" x14ac:dyDescent="0.25">
      <c r="B100" s="3"/>
      <c r="C100" s="3"/>
      <c r="D100" s="3"/>
    </row>
    <row r="101" spans="1:4" x14ac:dyDescent="0.25">
      <c r="A101" s="2"/>
      <c r="B101" s="3"/>
      <c r="C101" s="3"/>
      <c r="D101" s="3"/>
    </row>
    <row r="102" spans="1:4" x14ac:dyDescent="0.25">
      <c r="A102" s="1"/>
      <c r="B102" s="4"/>
      <c r="C102" s="4"/>
      <c r="D102" s="4"/>
    </row>
    <row r="103" spans="1:4" x14ac:dyDescent="0.25">
      <c r="A103" s="1"/>
      <c r="B103" s="4"/>
      <c r="C103" s="4"/>
      <c r="D103" s="4"/>
    </row>
    <row r="104" spans="1:4" x14ac:dyDescent="0.25">
      <c r="A104" s="1"/>
      <c r="B104" s="3"/>
      <c r="C104" s="3"/>
      <c r="D104" s="3"/>
    </row>
    <row r="105" spans="1:4" x14ac:dyDescent="0.25">
      <c r="A105" s="2"/>
      <c r="B105" s="3"/>
      <c r="C105" s="3"/>
      <c r="D105" s="3"/>
    </row>
    <row r="106" spans="1:4" x14ac:dyDescent="0.25">
      <c r="A106" s="2"/>
      <c r="B106" s="3"/>
      <c r="C106" s="3"/>
      <c r="D106" s="3"/>
    </row>
    <row r="107" spans="1:4" x14ac:dyDescent="0.25">
      <c r="A107" s="2"/>
      <c r="B107" s="3"/>
      <c r="C107" s="3"/>
      <c r="D107" s="3"/>
    </row>
    <row r="108" spans="1:4" x14ac:dyDescent="0.25">
      <c r="A108" s="2"/>
      <c r="B108" s="3"/>
      <c r="C108" s="3"/>
      <c r="D108" s="3"/>
    </row>
    <row r="109" spans="1:4" x14ac:dyDescent="0.25">
      <c r="A109" s="1"/>
      <c r="B109" s="4"/>
      <c r="C109" s="4"/>
      <c r="D109" s="3"/>
    </row>
    <row r="110" spans="1:4" x14ac:dyDescent="0.25">
      <c r="A110" s="2"/>
      <c r="B110" s="3"/>
      <c r="C110" s="3"/>
      <c r="D110" s="3"/>
    </row>
    <row r="111" spans="1:4" x14ac:dyDescent="0.25">
      <c r="A111" s="2"/>
      <c r="B111" s="3"/>
      <c r="C111" s="3"/>
      <c r="D111" s="3"/>
    </row>
    <row r="112" spans="1:4" x14ac:dyDescent="0.25">
      <c r="A112" s="2"/>
      <c r="B112" s="3"/>
      <c r="C112" s="3"/>
      <c r="D112" s="3"/>
    </row>
    <row r="113" spans="1:4" x14ac:dyDescent="0.25">
      <c r="A113" s="1"/>
      <c r="B113" s="4"/>
      <c r="C113" s="4"/>
      <c r="D113" s="4"/>
    </row>
    <row r="114" spans="1:4" x14ac:dyDescent="0.25">
      <c r="A114" s="5"/>
      <c r="B114" s="4"/>
      <c r="C114" s="4"/>
      <c r="D114" s="4"/>
    </row>
    <row r="115" spans="1:4" x14ac:dyDescent="0.25">
      <c r="A115" s="5"/>
      <c r="B115" s="3"/>
      <c r="C115" s="3"/>
      <c r="D115" s="3"/>
    </row>
    <row r="116" spans="1:4" x14ac:dyDescent="0.25">
      <c r="A116" s="1"/>
      <c r="B116" s="4"/>
      <c r="C116" s="4"/>
      <c r="D116" s="4"/>
    </row>
    <row r="118" spans="1:4" x14ac:dyDescent="0.25">
      <c r="A118" s="1" t="s">
        <v>51</v>
      </c>
      <c r="C118" s="3">
        <v>24341589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pane xSplit="1" ySplit="4" topLeftCell="B32" activePane="bottomRight" state="frozen"/>
      <selection pane="topRight" activeCell="B1" sqref="B1"/>
      <selection pane="bottomLeft" activeCell="A4" sqref="A4"/>
      <selection pane="bottomRight" activeCell="G38" sqref="G38"/>
    </sheetView>
  </sheetViews>
  <sheetFormatPr defaultRowHeight="15" x14ac:dyDescent="0.25"/>
  <cols>
    <col min="1" max="1" width="50" customWidth="1"/>
    <col min="2" max="2" width="14.28515625" bestFit="1" customWidth="1"/>
    <col min="3" max="3" width="15" bestFit="1" customWidth="1"/>
    <col min="4" max="4" width="14.28515625" bestFit="1" customWidth="1"/>
    <col min="5" max="5" width="15" bestFit="1" customWidth="1"/>
    <col min="6" max="6" width="16" bestFit="1" customWidth="1"/>
    <col min="7" max="7" width="16.85546875" bestFit="1" customWidth="1"/>
  </cols>
  <sheetData>
    <row r="1" spans="1:7" x14ac:dyDescent="0.25">
      <c r="A1" s="12" t="s">
        <v>103</v>
      </c>
      <c r="B1" s="6"/>
      <c r="C1" s="6"/>
      <c r="D1" s="6"/>
    </row>
    <row r="2" spans="1:7" x14ac:dyDescent="0.25">
      <c r="A2" s="11" t="s">
        <v>105</v>
      </c>
      <c r="B2" s="6"/>
      <c r="C2" s="6"/>
      <c r="D2" s="6"/>
    </row>
    <row r="3" spans="1:7" x14ac:dyDescent="0.25">
      <c r="A3" t="s">
        <v>102</v>
      </c>
      <c r="B3" s="23" t="s">
        <v>114</v>
      </c>
      <c r="C3" s="23" t="s">
        <v>115</v>
      </c>
      <c r="D3" s="23" t="s">
        <v>116</v>
      </c>
      <c r="E3" s="26" t="s">
        <v>114</v>
      </c>
      <c r="F3" s="23" t="s">
        <v>115</v>
      </c>
      <c r="G3" s="23" t="s">
        <v>116</v>
      </c>
    </row>
    <row r="4" spans="1:7" x14ac:dyDescent="0.25">
      <c r="A4" s="6"/>
      <c r="B4" s="27">
        <v>43190</v>
      </c>
      <c r="C4" s="27">
        <v>43281</v>
      </c>
      <c r="D4" s="27">
        <v>43373</v>
      </c>
      <c r="E4" s="25">
        <v>43525</v>
      </c>
      <c r="F4" s="24">
        <v>43646</v>
      </c>
      <c r="G4" s="24">
        <v>43738</v>
      </c>
    </row>
    <row r="5" spans="1:7" x14ac:dyDescent="0.25">
      <c r="A5" s="17" t="s">
        <v>82</v>
      </c>
      <c r="B5" s="6"/>
      <c r="C5" s="6"/>
      <c r="D5" s="6"/>
    </row>
    <row r="6" spans="1:7" s="1" customFormat="1" x14ac:dyDescent="0.25">
      <c r="A6" s="15" t="s">
        <v>83</v>
      </c>
      <c r="B6" s="4">
        <f t="shared" ref="B6:G6" si="0">B7-B8</f>
        <v>45931680</v>
      </c>
      <c r="C6" s="4">
        <f t="shared" si="0"/>
        <v>107833368</v>
      </c>
      <c r="D6" s="4">
        <f t="shared" si="0"/>
        <v>263378716</v>
      </c>
      <c r="E6" s="4">
        <f t="shared" si="0"/>
        <v>140197048</v>
      </c>
      <c r="F6" s="4">
        <f t="shared" si="0"/>
        <v>260271395</v>
      </c>
      <c r="G6" s="4">
        <f t="shared" si="0"/>
        <v>359661506</v>
      </c>
    </row>
    <row r="7" spans="1:7" x14ac:dyDescent="0.25">
      <c r="A7" t="s">
        <v>14</v>
      </c>
      <c r="B7" s="3">
        <v>380565239</v>
      </c>
      <c r="C7" s="3">
        <v>818597304</v>
      </c>
      <c r="D7" s="3">
        <v>1357839008</v>
      </c>
      <c r="E7" s="3">
        <v>479160302</v>
      </c>
      <c r="F7" s="3">
        <v>948121185</v>
      </c>
      <c r="G7" s="3">
        <v>1427620848</v>
      </c>
    </row>
    <row r="8" spans="1:7" x14ac:dyDescent="0.25">
      <c r="A8" s="18" t="s">
        <v>15</v>
      </c>
      <c r="B8" s="3">
        <v>334633559</v>
      </c>
      <c r="C8" s="3">
        <v>710763936</v>
      </c>
      <c r="D8" s="3">
        <v>1094460292</v>
      </c>
      <c r="E8" s="3">
        <v>338963254</v>
      </c>
      <c r="F8" s="3">
        <v>687849790</v>
      </c>
      <c r="G8" s="3">
        <v>1067959342</v>
      </c>
    </row>
    <row r="9" spans="1:7" x14ac:dyDescent="0.25">
      <c r="A9" s="2" t="s">
        <v>16</v>
      </c>
      <c r="B9" s="3">
        <v>-3815663</v>
      </c>
      <c r="C9" s="3">
        <v>11737327</v>
      </c>
      <c r="D9" s="3">
        <v>-50836722</v>
      </c>
      <c r="E9" s="3">
        <v>-203250269</v>
      </c>
      <c r="F9" s="3">
        <v>-179463351</v>
      </c>
      <c r="G9" s="3">
        <v>-199050361</v>
      </c>
    </row>
    <row r="10" spans="1:7" x14ac:dyDescent="0.25">
      <c r="A10" t="s">
        <v>17</v>
      </c>
      <c r="B10" s="3">
        <v>10210873</v>
      </c>
      <c r="C10" s="3">
        <v>26980936</v>
      </c>
      <c r="D10" s="3">
        <v>54998396</v>
      </c>
      <c r="E10" s="3">
        <v>26018142</v>
      </c>
      <c r="F10" s="3">
        <v>41517443</v>
      </c>
      <c r="G10" s="3">
        <v>55938502</v>
      </c>
    </row>
    <row r="11" spans="1:7" x14ac:dyDescent="0.25">
      <c r="A11" s="2" t="s">
        <v>18</v>
      </c>
      <c r="B11" s="3">
        <v>7236138</v>
      </c>
      <c r="C11" s="3">
        <v>13334854</v>
      </c>
      <c r="D11" s="3">
        <v>35577510</v>
      </c>
      <c r="E11" s="3">
        <v>56177843</v>
      </c>
      <c r="F11" s="3">
        <v>64556089</v>
      </c>
      <c r="G11" s="3">
        <v>71920903</v>
      </c>
    </row>
    <row r="12" spans="1:7" x14ac:dyDescent="0.25">
      <c r="B12" s="4">
        <f t="shared" ref="B12:G12" si="1">SUM(B9:B11)</f>
        <v>13631348</v>
      </c>
      <c r="C12" s="4">
        <f t="shared" si="1"/>
        <v>52053117</v>
      </c>
      <c r="D12" s="4">
        <f t="shared" si="1"/>
        <v>39739184</v>
      </c>
      <c r="E12" s="4">
        <f t="shared" si="1"/>
        <v>-121054284</v>
      </c>
      <c r="F12" s="4">
        <f t="shared" si="1"/>
        <v>-73389819</v>
      </c>
      <c r="G12" s="4">
        <f t="shared" si="1"/>
        <v>-71190956</v>
      </c>
    </row>
    <row r="13" spans="1:7" x14ac:dyDescent="0.25">
      <c r="A13" s="1"/>
      <c r="B13" s="4">
        <f t="shared" ref="B13:G13" si="2">B6+B12</f>
        <v>59563028</v>
      </c>
      <c r="C13" s="4">
        <f t="shared" si="2"/>
        <v>159886485</v>
      </c>
      <c r="D13" s="4">
        <f t="shared" si="2"/>
        <v>303117900</v>
      </c>
      <c r="E13" s="4">
        <f t="shared" si="2"/>
        <v>19142764</v>
      </c>
      <c r="F13" s="4">
        <f t="shared" si="2"/>
        <v>186881576</v>
      </c>
      <c r="G13" s="4">
        <f t="shared" si="2"/>
        <v>288470550</v>
      </c>
    </row>
    <row r="14" spans="1:7" x14ac:dyDescent="0.25">
      <c r="A14" s="17" t="s">
        <v>84</v>
      </c>
      <c r="B14" s="4"/>
      <c r="C14" s="4"/>
      <c r="D14" s="4"/>
    </row>
    <row r="15" spans="1:7" x14ac:dyDescent="0.25">
      <c r="A15" t="s">
        <v>19</v>
      </c>
      <c r="B15" s="3">
        <v>30753426</v>
      </c>
      <c r="C15" s="3">
        <v>69423718</v>
      </c>
      <c r="D15" s="3">
        <v>107297230</v>
      </c>
      <c r="E15" s="3">
        <v>31922870</v>
      </c>
      <c r="F15" s="3">
        <v>71623207</v>
      </c>
      <c r="G15" s="3">
        <v>109416336</v>
      </c>
    </row>
    <row r="16" spans="1:7" x14ac:dyDescent="0.25">
      <c r="A16" t="s">
        <v>20</v>
      </c>
      <c r="B16" s="3">
        <v>5925956</v>
      </c>
      <c r="C16" s="3">
        <v>12328191</v>
      </c>
      <c r="D16" s="3">
        <v>19218187</v>
      </c>
      <c r="E16" s="3">
        <v>6746752</v>
      </c>
      <c r="F16" s="3">
        <v>14592246</v>
      </c>
      <c r="G16" s="20">
        <v>22539073</v>
      </c>
    </row>
    <row r="17" spans="1:7" x14ac:dyDescent="0.25">
      <c r="A17" t="s">
        <v>21</v>
      </c>
      <c r="B17" s="3">
        <v>850835</v>
      </c>
      <c r="C17" s="3">
        <v>972213</v>
      </c>
      <c r="D17" s="3">
        <v>1600116</v>
      </c>
      <c r="E17" s="3">
        <v>575205</v>
      </c>
      <c r="F17" s="3">
        <v>1035459</v>
      </c>
      <c r="G17" s="20">
        <v>1203314</v>
      </c>
    </row>
    <row r="18" spans="1:7" x14ac:dyDescent="0.25">
      <c r="A18" t="s">
        <v>22</v>
      </c>
      <c r="B18" s="3">
        <v>957272</v>
      </c>
      <c r="C18" s="3">
        <v>1765420</v>
      </c>
      <c r="D18" s="3">
        <v>2792801</v>
      </c>
      <c r="E18" s="3">
        <v>958789</v>
      </c>
      <c r="F18" s="3">
        <v>1959836</v>
      </c>
      <c r="G18" s="20">
        <v>3008458</v>
      </c>
    </row>
    <row r="19" spans="1:7" x14ac:dyDescent="0.25">
      <c r="A19" t="s">
        <v>23</v>
      </c>
      <c r="B19" s="3">
        <v>1643081</v>
      </c>
      <c r="C19" s="3">
        <v>2940802</v>
      </c>
      <c r="D19" s="3">
        <v>3517627</v>
      </c>
      <c r="E19" s="3">
        <v>1997623</v>
      </c>
      <c r="F19" s="3">
        <v>3087380</v>
      </c>
      <c r="G19" s="20">
        <v>3980918</v>
      </c>
    </row>
    <row r="20" spans="1:7" x14ac:dyDescent="0.25">
      <c r="A20" t="s">
        <v>24</v>
      </c>
      <c r="B20" s="3">
        <v>2000000</v>
      </c>
      <c r="C20" s="3">
        <v>3508333</v>
      </c>
      <c r="D20" s="3">
        <v>5008333</v>
      </c>
      <c r="E20" s="3">
        <v>1500000</v>
      </c>
      <c r="F20" s="3">
        <v>3750000</v>
      </c>
      <c r="G20" s="20">
        <v>5500000</v>
      </c>
    </row>
    <row r="21" spans="1:7" x14ac:dyDescent="0.25">
      <c r="A21" t="s">
        <v>25</v>
      </c>
      <c r="B21" s="3">
        <v>220750</v>
      </c>
      <c r="C21" s="3">
        <v>542750</v>
      </c>
      <c r="D21" s="3">
        <v>662750</v>
      </c>
      <c r="E21" s="3">
        <v>64000</v>
      </c>
      <c r="G21" s="20">
        <v>739750</v>
      </c>
    </row>
    <row r="22" spans="1:7" x14ac:dyDescent="0.25">
      <c r="A22" t="s">
        <v>26</v>
      </c>
      <c r="B22" s="3">
        <v>0</v>
      </c>
      <c r="C22" s="3">
        <v>0</v>
      </c>
      <c r="D22" s="3"/>
      <c r="E22" s="3">
        <v>0</v>
      </c>
      <c r="F22" s="3">
        <v>499750</v>
      </c>
    </row>
    <row r="23" spans="1:7" x14ac:dyDescent="0.25">
      <c r="A23" t="s">
        <v>27</v>
      </c>
      <c r="B23" s="3">
        <v>8748635</v>
      </c>
      <c r="C23" s="3">
        <v>17464974</v>
      </c>
      <c r="D23" s="3">
        <v>25424090</v>
      </c>
      <c r="E23" s="3">
        <v>7751154</v>
      </c>
      <c r="F23" s="3">
        <v>18071457</v>
      </c>
      <c r="G23" s="20">
        <v>25403635</v>
      </c>
    </row>
    <row r="24" spans="1:7" x14ac:dyDescent="0.25">
      <c r="A24" t="s">
        <v>28</v>
      </c>
      <c r="B24" s="3">
        <v>8501075</v>
      </c>
      <c r="C24" s="3">
        <v>17835529</v>
      </c>
      <c r="D24" s="3">
        <v>32387704</v>
      </c>
      <c r="E24" s="3">
        <v>16476901</v>
      </c>
      <c r="F24" s="3">
        <v>28209403</v>
      </c>
      <c r="G24" s="20">
        <v>37118956</v>
      </c>
    </row>
    <row r="25" spans="1:7" x14ac:dyDescent="0.25">
      <c r="A25" s="1"/>
      <c r="B25" s="4">
        <f t="shared" ref="B25:G25" si="3">SUM(B15:B24)</f>
        <v>59601030</v>
      </c>
      <c r="C25" s="4">
        <f t="shared" si="3"/>
        <v>126781930</v>
      </c>
      <c r="D25" s="4">
        <f t="shared" si="3"/>
        <v>197908838</v>
      </c>
      <c r="E25" s="4">
        <f t="shared" si="3"/>
        <v>67993294</v>
      </c>
      <c r="F25" s="4">
        <f t="shared" si="3"/>
        <v>142828738</v>
      </c>
      <c r="G25" s="4">
        <f t="shared" si="3"/>
        <v>208910440</v>
      </c>
    </row>
    <row r="26" spans="1:7" x14ac:dyDescent="0.25">
      <c r="A26" s="17" t="s">
        <v>85</v>
      </c>
      <c r="B26" s="4">
        <f t="shared" ref="B26:G26" si="4">B13-B25</f>
        <v>-38002</v>
      </c>
      <c r="C26" s="4">
        <f t="shared" si="4"/>
        <v>33104555</v>
      </c>
      <c r="D26" s="4">
        <f t="shared" si="4"/>
        <v>105209062</v>
      </c>
      <c r="E26" s="4">
        <f t="shared" si="4"/>
        <v>-48850530</v>
      </c>
      <c r="F26" s="4">
        <f t="shared" si="4"/>
        <v>44052838</v>
      </c>
      <c r="G26" s="4">
        <f t="shared" si="4"/>
        <v>79560110</v>
      </c>
    </row>
    <row r="27" spans="1:7" x14ac:dyDescent="0.25">
      <c r="A27" s="14" t="s">
        <v>86</v>
      </c>
      <c r="B27" s="4"/>
      <c r="C27" s="4"/>
      <c r="D27" s="4"/>
    </row>
    <row r="28" spans="1:7" x14ac:dyDescent="0.25">
      <c r="A28" t="s">
        <v>29</v>
      </c>
      <c r="B28" s="3">
        <v>-48320959</v>
      </c>
      <c r="C28" s="3">
        <v>-18164547</v>
      </c>
      <c r="D28" s="3">
        <v>14594269</v>
      </c>
      <c r="E28" s="3">
        <v>-6105851</v>
      </c>
      <c r="F28" s="3">
        <v>27817976</v>
      </c>
      <c r="G28" s="20">
        <v>35004844</v>
      </c>
    </row>
    <row r="29" spans="1:7" x14ac:dyDescent="0.25">
      <c r="A29" t="s">
        <v>30</v>
      </c>
      <c r="B29" s="3">
        <v>-28901938</v>
      </c>
      <c r="C29" s="3">
        <v>-46267787</v>
      </c>
      <c r="D29" s="3">
        <v>-27170248</v>
      </c>
      <c r="E29" s="3">
        <v>24178135</v>
      </c>
      <c r="F29" s="3">
        <v>24178499</v>
      </c>
      <c r="G29" s="20">
        <v>35681766</v>
      </c>
    </row>
    <row r="30" spans="1:7" x14ac:dyDescent="0.25">
      <c r="A30" t="s">
        <v>52</v>
      </c>
      <c r="B30" s="3">
        <v>0</v>
      </c>
      <c r="C30" s="3">
        <v>0</v>
      </c>
      <c r="D30" s="3"/>
      <c r="E30" s="3">
        <v>0</v>
      </c>
    </row>
    <row r="31" spans="1:7" x14ac:dyDescent="0.25">
      <c r="A31" t="s">
        <v>31</v>
      </c>
      <c r="B31" s="3">
        <v>52369021</v>
      </c>
      <c r="C31" s="3">
        <v>65104704</v>
      </c>
      <c r="D31" s="3">
        <v>33011784</v>
      </c>
      <c r="E31" s="3">
        <v>-101352837</v>
      </c>
      <c r="F31" s="3">
        <v>-87726360</v>
      </c>
      <c r="G31" s="20">
        <v>-61415974</v>
      </c>
    </row>
    <row r="32" spans="1:7" x14ac:dyDescent="0.25">
      <c r="A32" s="1"/>
      <c r="B32" s="4">
        <f t="shared" ref="B32:G32" si="5">SUM(B28:B31)</f>
        <v>-24853876</v>
      </c>
      <c r="C32" s="4">
        <f>SUM(C28:C31)</f>
        <v>672370</v>
      </c>
      <c r="D32" s="4">
        <f t="shared" si="5"/>
        <v>20435805</v>
      </c>
      <c r="E32" s="4">
        <f t="shared" si="5"/>
        <v>-83280553</v>
      </c>
      <c r="F32" s="4">
        <f t="shared" si="5"/>
        <v>-35729885</v>
      </c>
      <c r="G32" s="4">
        <f t="shared" si="5"/>
        <v>9270636</v>
      </c>
    </row>
    <row r="33" spans="1:8" x14ac:dyDescent="0.25">
      <c r="A33" s="17" t="s">
        <v>87</v>
      </c>
      <c r="B33" s="4">
        <f t="shared" ref="B33:H33" si="6">B26-B32</f>
        <v>24815874</v>
      </c>
      <c r="C33" s="4">
        <f t="shared" si="6"/>
        <v>32432185</v>
      </c>
      <c r="D33" s="4">
        <f t="shared" si="6"/>
        <v>84773257</v>
      </c>
      <c r="E33" s="4">
        <f t="shared" si="6"/>
        <v>34430023</v>
      </c>
      <c r="F33" s="4">
        <f t="shared" si="6"/>
        <v>79782723</v>
      </c>
      <c r="G33" s="4">
        <f t="shared" si="6"/>
        <v>70289474</v>
      </c>
      <c r="H33" s="4">
        <f t="shared" si="6"/>
        <v>0</v>
      </c>
    </row>
    <row r="34" spans="1:8" x14ac:dyDescent="0.25">
      <c r="A34" s="17" t="s">
        <v>88</v>
      </c>
      <c r="B34" s="4"/>
      <c r="C34" s="4"/>
      <c r="D34" s="4"/>
    </row>
    <row r="35" spans="1:8" x14ac:dyDescent="0.25">
      <c r="A35" t="s">
        <v>32</v>
      </c>
      <c r="B35" s="3">
        <v>0</v>
      </c>
      <c r="C35" s="3">
        <v>0</v>
      </c>
      <c r="D35" s="3">
        <v>0</v>
      </c>
      <c r="E35" s="3"/>
      <c r="G35" s="20">
        <v>-1168013</v>
      </c>
    </row>
    <row r="36" spans="1:8" x14ac:dyDescent="0.25">
      <c r="A36" t="s">
        <v>34</v>
      </c>
      <c r="B36" s="3">
        <v>28546161</v>
      </c>
      <c r="C36" s="3">
        <v>31925752</v>
      </c>
      <c r="D36" s="3">
        <v>63085580</v>
      </c>
      <c r="E36" s="3">
        <v>21895575</v>
      </c>
      <c r="F36" s="3">
        <v>35997127</v>
      </c>
      <c r="G36" s="20">
        <v>47776007</v>
      </c>
    </row>
    <row r="37" spans="1:8" x14ac:dyDescent="0.25">
      <c r="A37" t="s">
        <v>33</v>
      </c>
      <c r="B37" s="3">
        <v>1707483</v>
      </c>
      <c r="C37" s="3">
        <v>6002964</v>
      </c>
      <c r="D37" s="3">
        <v>9885239</v>
      </c>
      <c r="E37" s="3">
        <v>4540644</v>
      </c>
      <c r="F37" s="3">
        <v>6789382</v>
      </c>
      <c r="G37" s="3">
        <v>8561850</v>
      </c>
    </row>
    <row r="38" spans="1:8" x14ac:dyDescent="0.25">
      <c r="A38" t="s">
        <v>35</v>
      </c>
      <c r="B38" s="3">
        <v>642311</v>
      </c>
      <c r="C38" s="3">
        <v>1309101</v>
      </c>
      <c r="D38" s="3">
        <v>1935396</v>
      </c>
      <c r="E38" s="3">
        <v>126716</v>
      </c>
      <c r="F38" s="3">
        <v>144541</v>
      </c>
      <c r="G38" s="20">
        <v>749034</v>
      </c>
    </row>
    <row r="39" spans="1:8" x14ac:dyDescent="0.25">
      <c r="B39" s="4">
        <f t="shared" ref="B39:D39" si="7">SUM(B35:B38)</f>
        <v>30895955</v>
      </c>
      <c r="C39" s="4">
        <f t="shared" si="7"/>
        <v>39237817</v>
      </c>
      <c r="D39" s="4">
        <f t="shared" si="7"/>
        <v>74906215</v>
      </c>
      <c r="E39" s="4">
        <f t="shared" ref="E39:G39" si="8">SUM(E35:E38)</f>
        <v>26562935</v>
      </c>
      <c r="F39" s="4">
        <f t="shared" si="8"/>
        <v>42931050</v>
      </c>
      <c r="G39" s="4">
        <f t="shared" si="8"/>
        <v>55918878</v>
      </c>
    </row>
    <row r="40" spans="1:8" x14ac:dyDescent="0.25">
      <c r="A40" s="1" t="s">
        <v>89</v>
      </c>
      <c r="B40" s="4">
        <f>(B33-B39)+2</f>
        <v>-6080079</v>
      </c>
      <c r="C40" s="4">
        <f t="shared" ref="C40:D40" si="9">C33-C39</f>
        <v>-6805632</v>
      </c>
      <c r="D40" s="4">
        <f t="shared" si="9"/>
        <v>9867042</v>
      </c>
      <c r="E40" s="4">
        <f t="shared" ref="E40:G40" si="10">E33-E39</f>
        <v>7867088</v>
      </c>
      <c r="F40" s="4">
        <f t="shared" si="10"/>
        <v>36851673</v>
      </c>
      <c r="G40" s="4">
        <f t="shared" si="10"/>
        <v>14370596</v>
      </c>
    </row>
    <row r="41" spans="1:8" s="6" customFormat="1" x14ac:dyDescent="0.25">
      <c r="A41" s="19" t="s">
        <v>90</v>
      </c>
      <c r="B41" s="16">
        <f>B40/('1'!B41/10)</f>
        <v>-4.3914002131332619E-2</v>
      </c>
      <c r="C41" s="16">
        <f>C40/('1'!C41/10)</f>
        <v>-4.4685803671759339E-2</v>
      </c>
      <c r="D41" s="16">
        <f>D40/('1'!D41/10)</f>
        <v>6.4787032594770866E-2</v>
      </c>
      <c r="E41" s="16">
        <f>E40/('1'!E41/10)</f>
        <v>5.1655327572531946E-2</v>
      </c>
      <c r="F41" s="16">
        <f>F40/('1'!F41/10)</f>
        <v>0.219971105047891</v>
      </c>
      <c r="G41" s="16">
        <f>G40/('1'!G41/10)</f>
        <v>8.5779440252734304E-2</v>
      </c>
    </row>
    <row r="42" spans="1:8" x14ac:dyDescent="0.25">
      <c r="A42" s="19" t="s">
        <v>91</v>
      </c>
      <c r="B42" s="4">
        <f>'1'!B41/10</f>
        <v>138454222</v>
      </c>
      <c r="C42" s="4">
        <f>'1'!C41/10</f>
        <v>152299644.19999999</v>
      </c>
      <c r="D42" s="4">
        <f>'1'!D41/10</f>
        <v>152299644</v>
      </c>
      <c r="E42" s="4">
        <f>'1'!E41/10</f>
        <v>152299644</v>
      </c>
      <c r="F42" s="4">
        <f>'1'!F41/10</f>
        <v>167529608</v>
      </c>
      <c r="G42" s="4">
        <f>'1'!G41/10</f>
        <v>167529608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38" sqref="G38"/>
    </sheetView>
  </sheetViews>
  <sheetFormatPr defaultRowHeight="15" x14ac:dyDescent="0.25"/>
  <cols>
    <col min="1" max="1" width="58.85546875" customWidth="1"/>
    <col min="2" max="2" width="15" bestFit="1" customWidth="1"/>
    <col min="3" max="3" width="15.140625" bestFit="1" customWidth="1"/>
    <col min="4" max="4" width="15" bestFit="1" customWidth="1"/>
    <col min="5" max="5" width="17.7109375" bestFit="1" customWidth="1"/>
    <col min="6" max="6" width="13.42578125" bestFit="1" customWidth="1"/>
    <col min="7" max="7" width="14.140625" customWidth="1"/>
  </cols>
  <sheetData>
    <row r="1" spans="1:7" x14ac:dyDescent="0.25">
      <c r="A1" s="12" t="s">
        <v>103</v>
      </c>
      <c r="B1" s="6"/>
      <c r="C1" s="6"/>
      <c r="D1" s="6"/>
    </row>
    <row r="2" spans="1:7" x14ac:dyDescent="0.25">
      <c r="A2" s="11" t="s">
        <v>106</v>
      </c>
      <c r="B2" s="6"/>
      <c r="C2" s="6"/>
      <c r="D2" s="6"/>
    </row>
    <row r="3" spans="1:7" x14ac:dyDescent="0.25">
      <c r="A3" t="s">
        <v>102</v>
      </c>
      <c r="B3" s="23" t="s">
        <v>114</v>
      </c>
      <c r="C3" s="23" t="s">
        <v>115</v>
      </c>
      <c r="D3" s="23" t="s">
        <v>116</v>
      </c>
      <c r="E3" s="23" t="s">
        <v>114</v>
      </c>
      <c r="F3" s="23" t="s">
        <v>115</v>
      </c>
      <c r="G3" s="23" t="s">
        <v>116</v>
      </c>
    </row>
    <row r="4" spans="1:7" x14ac:dyDescent="0.25">
      <c r="A4" s="6"/>
      <c r="B4" s="27">
        <v>43190</v>
      </c>
      <c r="C4" s="27">
        <v>43281</v>
      </c>
      <c r="D4" s="27">
        <v>43373</v>
      </c>
      <c r="E4" s="21">
        <v>43525</v>
      </c>
      <c r="F4" s="24">
        <v>43646</v>
      </c>
      <c r="G4" s="24">
        <v>43738</v>
      </c>
    </row>
    <row r="5" spans="1:7" x14ac:dyDescent="0.25">
      <c r="A5" s="17" t="s">
        <v>92</v>
      </c>
      <c r="B5" s="3"/>
      <c r="C5" s="3"/>
      <c r="D5" s="3"/>
    </row>
    <row r="6" spans="1:7" x14ac:dyDescent="0.25">
      <c r="A6" s="14" t="s">
        <v>93</v>
      </c>
      <c r="B6" s="3"/>
      <c r="C6" s="3"/>
      <c r="D6" s="3"/>
    </row>
    <row r="7" spans="1:7" x14ac:dyDescent="0.25">
      <c r="A7" t="s">
        <v>36</v>
      </c>
      <c r="B7" s="3">
        <v>410485607</v>
      </c>
      <c r="C7" s="3">
        <v>809957886</v>
      </c>
      <c r="D7" s="3">
        <v>1329282553</v>
      </c>
      <c r="E7" s="3">
        <v>441814312</v>
      </c>
      <c r="F7" s="20">
        <v>937100249</v>
      </c>
      <c r="G7" s="20">
        <v>1472124329</v>
      </c>
    </row>
    <row r="8" spans="1:7" x14ac:dyDescent="0.25">
      <c r="A8" t="s">
        <v>37</v>
      </c>
      <c r="B8" s="3">
        <v>-303394883</v>
      </c>
      <c r="C8" s="3">
        <v>-649547145</v>
      </c>
      <c r="D8" s="3">
        <v>-1016467490</v>
      </c>
      <c r="E8" s="3">
        <v>-306144507</v>
      </c>
      <c r="F8" s="20">
        <v>-690340064</v>
      </c>
      <c r="G8" s="20">
        <v>-1078803035</v>
      </c>
    </row>
    <row r="9" spans="1:7" x14ac:dyDescent="0.25">
      <c r="A9" t="s">
        <v>38</v>
      </c>
      <c r="B9" s="3">
        <v>5095260</v>
      </c>
      <c r="C9" s="3">
        <v>19755724</v>
      </c>
      <c r="D9" s="3">
        <v>25942157</v>
      </c>
      <c r="E9" s="3">
        <v>6299927</v>
      </c>
      <c r="F9" s="20">
        <v>6301389</v>
      </c>
      <c r="G9" s="20">
        <v>6312978</v>
      </c>
    </row>
    <row r="10" spans="1:7" x14ac:dyDescent="0.25">
      <c r="A10" t="s">
        <v>39</v>
      </c>
      <c r="B10" s="3">
        <v>9599625</v>
      </c>
      <c r="C10" s="3">
        <v>25840748</v>
      </c>
      <c r="D10" s="3">
        <v>51059803</v>
      </c>
      <c r="E10" s="3">
        <v>23881680</v>
      </c>
      <c r="F10" s="20">
        <v>38887019</v>
      </c>
      <c r="G10" s="20">
        <v>51731285</v>
      </c>
    </row>
    <row r="11" spans="1:7" x14ac:dyDescent="0.25">
      <c r="A11" t="s">
        <v>40</v>
      </c>
      <c r="B11" s="3">
        <v>-32753426</v>
      </c>
      <c r="C11" s="3">
        <v>-72932051</v>
      </c>
      <c r="D11" s="3">
        <v>-112305563</v>
      </c>
      <c r="E11" s="3">
        <v>-33422870</v>
      </c>
      <c r="F11" s="20">
        <v>-75373207</v>
      </c>
      <c r="G11" s="20">
        <v>-114916336</v>
      </c>
    </row>
    <row r="12" spans="1:7" x14ac:dyDescent="0.25">
      <c r="A12" t="s">
        <v>41</v>
      </c>
      <c r="B12" s="3">
        <v>-1907325</v>
      </c>
      <c r="C12" s="3">
        <v>-3385502</v>
      </c>
      <c r="D12" s="3">
        <v>-4183276</v>
      </c>
      <c r="E12" s="3">
        <v>-2124278</v>
      </c>
      <c r="F12" s="20">
        <v>-3514740</v>
      </c>
      <c r="G12" s="20">
        <v>-4665466</v>
      </c>
    </row>
    <row r="13" spans="1:7" x14ac:dyDescent="0.25">
      <c r="A13" t="s">
        <v>42</v>
      </c>
      <c r="B13" s="3">
        <v>-3193963</v>
      </c>
      <c r="C13" s="3">
        <v>-21454672</v>
      </c>
      <c r="D13" s="3">
        <v>-31948276</v>
      </c>
      <c r="E13" s="3">
        <v>-6147312</v>
      </c>
      <c r="F13" s="20">
        <v>-9000033</v>
      </c>
      <c r="G13" s="20">
        <v>-11980412</v>
      </c>
    </row>
    <row r="14" spans="1:7" x14ac:dyDescent="0.25">
      <c r="A14" t="s">
        <v>43</v>
      </c>
      <c r="B14" s="3">
        <v>-1063537</v>
      </c>
      <c r="C14" s="3">
        <v>6456645</v>
      </c>
      <c r="D14" s="3">
        <v>-37262776</v>
      </c>
      <c r="E14" s="3">
        <v>-151235891</v>
      </c>
      <c r="F14" s="20">
        <v>-118578227</v>
      </c>
      <c r="G14" s="20">
        <v>-129235219</v>
      </c>
    </row>
    <row r="15" spans="1:7" x14ac:dyDescent="0.25">
      <c r="A15" t="s">
        <v>44</v>
      </c>
      <c r="B15" s="3">
        <v>-19700781</v>
      </c>
      <c r="C15" s="3">
        <v>-39032502</v>
      </c>
      <c r="D15" s="3">
        <v>-64666069</v>
      </c>
      <c r="E15" s="3">
        <v>-27286054</v>
      </c>
      <c r="F15" s="20">
        <v>-53447247</v>
      </c>
      <c r="G15" s="20">
        <v>-73772657</v>
      </c>
    </row>
    <row r="16" spans="1:7" x14ac:dyDescent="0.25">
      <c r="A16" s="1"/>
      <c r="B16" s="4">
        <f t="shared" ref="B16:G16" si="0">SUM(B7:B15)</f>
        <v>63166577</v>
      </c>
      <c r="C16" s="4">
        <f t="shared" si="0"/>
        <v>75659131</v>
      </c>
      <c r="D16" s="4">
        <f t="shared" si="0"/>
        <v>139451063</v>
      </c>
      <c r="E16" s="4">
        <f t="shared" si="0"/>
        <v>-54364993</v>
      </c>
      <c r="F16" s="4">
        <f t="shared" si="0"/>
        <v>32035139</v>
      </c>
      <c r="G16" s="4">
        <f t="shared" si="0"/>
        <v>116795467</v>
      </c>
    </row>
    <row r="17" spans="1:7" x14ac:dyDescent="0.25">
      <c r="A17" s="1"/>
      <c r="B17" s="3"/>
      <c r="C17" s="3"/>
      <c r="D17" s="3"/>
    </row>
    <row r="18" spans="1:7" x14ac:dyDescent="0.25">
      <c r="A18" s="15" t="s">
        <v>94</v>
      </c>
      <c r="B18" s="3"/>
      <c r="C18" s="3"/>
      <c r="D18" s="3"/>
    </row>
    <row r="19" spans="1:7" x14ac:dyDescent="0.25">
      <c r="A19" s="2" t="s">
        <v>45</v>
      </c>
      <c r="B19" s="3">
        <v>-11176931</v>
      </c>
      <c r="C19" s="3">
        <v>-8376013</v>
      </c>
      <c r="D19" s="3">
        <v>157649874</v>
      </c>
      <c r="E19" s="3">
        <v>313471807</v>
      </c>
      <c r="F19" s="20">
        <v>230798598</v>
      </c>
      <c r="G19" s="20">
        <v>266268258</v>
      </c>
    </row>
    <row r="20" spans="1:7" x14ac:dyDescent="0.25">
      <c r="A20" t="s">
        <v>46</v>
      </c>
      <c r="B20" s="3">
        <v>268886229</v>
      </c>
      <c r="C20" s="3">
        <v>242645861</v>
      </c>
      <c r="D20" s="3">
        <v>-122324840</v>
      </c>
      <c r="E20" s="3">
        <v>111584658</v>
      </c>
      <c r="F20" s="20">
        <v>311760881</v>
      </c>
      <c r="G20" s="20">
        <v>344859048</v>
      </c>
    </row>
    <row r="21" spans="1:7" x14ac:dyDescent="0.25">
      <c r="A21" s="2" t="s">
        <v>117</v>
      </c>
      <c r="B21" s="3">
        <v>8087809</v>
      </c>
      <c r="C21" s="3">
        <v>14400179</v>
      </c>
      <c r="D21" s="3">
        <v>29174579</v>
      </c>
      <c r="E21" s="3">
        <v>-42711894</v>
      </c>
      <c r="F21" s="20">
        <v>-22581988</v>
      </c>
      <c r="G21" s="20">
        <v>16891350</v>
      </c>
    </row>
    <row r="22" spans="1:7" x14ac:dyDescent="0.25">
      <c r="A22" t="s">
        <v>47</v>
      </c>
      <c r="B22" s="3">
        <v>-561444546</v>
      </c>
      <c r="C22" s="3">
        <v>-735593894</v>
      </c>
      <c r="D22" s="3">
        <v>-34609654</v>
      </c>
      <c r="E22" s="3">
        <v>-512618035</v>
      </c>
      <c r="F22" s="20">
        <v>-614606419</v>
      </c>
      <c r="G22" s="20">
        <v>-720374074</v>
      </c>
    </row>
    <row r="23" spans="1:7" x14ac:dyDescent="0.25">
      <c r="A23" s="2" t="s">
        <v>50</v>
      </c>
      <c r="B23" s="3">
        <v>127688767</v>
      </c>
      <c r="C23" s="3">
        <v>112008949</v>
      </c>
      <c r="D23" s="3">
        <v>180753222</v>
      </c>
      <c r="E23" s="3">
        <v>-1407300</v>
      </c>
      <c r="F23" s="20">
        <v>-26057405</v>
      </c>
      <c r="G23" s="20">
        <v>-70329975</v>
      </c>
    </row>
    <row r="24" spans="1:7" x14ac:dyDescent="0.25">
      <c r="A24" s="1"/>
      <c r="B24" s="4">
        <f t="shared" ref="B24:D24" si="1">SUM(B19:B23)</f>
        <v>-167958672</v>
      </c>
      <c r="C24" s="4">
        <f t="shared" si="1"/>
        <v>-374914918</v>
      </c>
      <c r="D24" s="4">
        <f t="shared" si="1"/>
        <v>210643181</v>
      </c>
      <c r="E24" s="4">
        <f t="shared" ref="E24:G24" si="2">SUM(E19:E23)</f>
        <v>-131680764</v>
      </c>
      <c r="F24" s="4">
        <f t="shared" si="2"/>
        <v>-120686333</v>
      </c>
      <c r="G24" s="4">
        <f t="shared" si="2"/>
        <v>-162685393</v>
      </c>
    </row>
    <row r="25" spans="1:7" x14ac:dyDescent="0.25">
      <c r="A25" s="1"/>
      <c r="B25" s="4">
        <f t="shared" ref="B25:D25" si="3">B16+B24</f>
        <v>-104792095</v>
      </c>
      <c r="C25" s="4">
        <f t="shared" si="3"/>
        <v>-299255787</v>
      </c>
      <c r="D25" s="4">
        <f t="shared" si="3"/>
        <v>350094244</v>
      </c>
      <c r="E25" s="4">
        <f t="shared" ref="E25:G25" si="4">E16+E24</f>
        <v>-186045757</v>
      </c>
      <c r="F25" s="4">
        <f t="shared" si="4"/>
        <v>-88651194</v>
      </c>
      <c r="G25" s="4">
        <f t="shared" si="4"/>
        <v>-45889926</v>
      </c>
    </row>
    <row r="26" spans="1:7" x14ac:dyDescent="0.25">
      <c r="A26" s="17" t="s">
        <v>95</v>
      </c>
      <c r="B26" s="3"/>
      <c r="C26" s="3"/>
      <c r="D26" s="3"/>
    </row>
    <row r="27" spans="1:7" x14ac:dyDescent="0.25">
      <c r="A27" s="2" t="s">
        <v>48</v>
      </c>
      <c r="B27" s="3">
        <v>0</v>
      </c>
      <c r="C27" s="3">
        <v>0</v>
      </c>
      <c r="D27" s="3">
        <v>0</v>
      </c>
      <c r="E27" s="20"/>
    </row>
    <row r="28" spans="1:7" x14ac:dyDescent="0.25">
      <c r="A28" s="2" t="s">
        <v>108</v>
      </c>
      <c r="B28" s="3">
        <v>0</v>
      </c>
      <c r="C28" s="3">
        <v>0</v>
      </c>
      <c r="D28" s="3">
        <v>0</v>
      </c>
    </row>
    <row r="29" spans="1:7" x14ac:dyDescent="0.25">
      <c r="A29" s="2" t="s">
        <v>110</v>
      </c>
      <c r="B29" s="3">
        <v>0</v>
      </c>
      <c r="C29" s="3">
        <v>0</v>
      </c>
      <c r="D29" s="3">
        <v>0</v>
      </c>
    </row>
    <row r="30" spans="1:7" x14ac:dyDescent="0.25">
      <c r="A30" s="2" t="s">
        <v>107</v>
      </c>
      <c r="B30" s="3">
        <v>-4218643</v>
      </c>
      <c r="C30" s="3">
        <v>-5581657</v>
      </c>
      <c r="D30" s="3">
        <v>-8626867</v>
      </c>
      <c r="E30" s="3">
        <v>-6106414</v>
      </c>
      <c r="F30" s="20">
        <v>-6216534</v>
      </c>
      <c r="G30" s="20">
        <v>-6507522</v>
      </c>
    </row>
    <row r="31" spans="1:7" x14ac:dyDescent="0.25">
      <c r="A31" s="1"/>
      <c r="B31" s="4">
        <f t="shared" ref="B31:G31" si="5">SUM(B29:B30)</f>
        <v>-4218643</v>
      </c>
      <c r="C31" s="4">
        <f t="shared" si="5"/>
        <v>-5581657</v>
      </c>
      <c r="D31" s="4">
        <f t="shared" si="5"/>
        <v>-8626867</v>
      </c>
      <c r="E31" s="4">
        <f t="shared" si="5"/>
        <v>-6106414</v>
      </c>
      <c r="F31" s="4">
        <f t="shared" si="5"/>
        <v>-6216534</v>
      </c>
      <c r="G31" s="4">
        <f t="shared" si="5"/>
        <v>-6507522</v>
      </c>
    </row>
    <row r="32" spans="1:7" x14ac:dyDescent="0.25">
      <c r="A32" s="17" t="s">
        <v>96</v>
      </c>
      <c r="B32" s="4"/>
      <c r="C32" s="4"/>
      <c r="D32" s="4"/>
    </row>
    <row r="33" spans="1:7" x14ac:dyDescent="0.25">
      <c r="A33" s="2" t="s">
        <v>113</v>
      </c>
      <c r="B33" s="3">
        <v>206537590</v>
      </c>
      <c r="C33" s="3">
        <v>320509732</v>
      </c>
      <c r="D33" s="3">
        <v>298246591</v>
      </c>
      <c r="E33" s="3">
        <v>136101140</v>
      </c>
      <c r="F33" s="20">
        <v>-32084810</v>
      </c>
      <c r="G33" s="20">
        <v>-24867298</v>
      </c>
    </row>
    <row r="34" spans="1:7" x14ac:dyDescent="0.25">
      <c r="A34" s="2" t="s">
        <v>49</v>
      </c>
      <c r="B34" s="3">
        <v>0</v>
      </c>
      <c r="C34" s="3">
        <v>0</v>
      </c>
      <c r="D34" s="3">
        <v>0</v>
      </c>
    </row>
    <row r="35" spans="1:7" x14ac:dyDescent="0.25">
      <c r="A35" s="2" t="s">
        <v>109</v>
      </c>
      <c r="B35" s="3">
        <v>0</v>
      </c>
      <c r="C35" s="3">
        <v>0</v>
      </c>
      <c r="D35" s="3">
        <v>0</v>
      </c>
    </row>
    <row r="36" spans="1:7" x14ac:dyDescent="0.25">
      <c r="A36" s="1"/>
      <c r="B36" s="4">
        <f t="shared" ref="B36:D36" si="6">SUM(B33:B35)</f>
        <v>206537590</v>
      </c>
      <c r="C36" s="4">
        <f t="shared" si="6"/>
        <v>320509732</v>
      </c>
      <c r="D36" s="4">
        <f t="shared" si="6"/>
        <v>298246591</v>
      </c>
      <c r="E36" s="4">
        <f t="shared" ref="E36:G36" si="7">SUM(E33:E35)</f>
        <v>136101140</v>
      </c>
      <c r="F36" s="4">
        <f t="shared" si="7"/>
        <v>-32084810</v>
      </c>
      <c r="G36" s="4">
        <f t="shared" si="7"/>
        <v>-24867298</v>
      </c>
    </row>
    <row r="37" spans="1:7" x14ac:dyDescent="0.25">
      <c r="A37" s="17" t="s">
        <v>97</v>
      </c>
      <c r="B37" s="4">
        <f t="shared" ref="B37:D37" si="8">B25+B31+B36</f>
        <v>97526852</v>
      </c>
      <c r="C37" s="4">
        <f t="shared" si="8"/>
        <v>15672288</v>
      </c>
      <c r="D37" s="4">
        <f t="shared" si="8"/>
        <v>639713968</v>
      </c>
      <c r="E37" s="4">
        <f t="shared" ref="E37:G37" si="9">E25+E31+E36</f>
        <v>-56051031</v>
      </c>
      <c r="F37" s="4">
        <f t="shared" si="9"/>
        <v>-126952538</v>
      </c>
      <c r="G37" s="4">
        <f t="shared" si="9"/>
        <v>-77264746</v>
      </c>
    </row>
    <row r="38" spans="1:7" x14ac:dyDescent="0.25">
      <c r="A38" s="19" t="s">
        <v>98</v>
      </c>
      <c r="B38" s="3">
        <v>1152258300</v>
      </c>
      <c r="C38" s="3">
        <v>1152258300</v>
      </c>
      <c r="D38" s="3"/>
      <c r="E38" s="3">
        <v>874738299</v>
      </c>
      <c r="F38" s="20">
        <v>874738299</v>
      </c>
      <c r="G38" s="20">
        <v>874738299</v>
      </c>
    </row>
    <row r="39" spans="1:7" x14ac:dyDescent="0.25">
      <c r="A39" s="17" t="s">
        <v>99</v>
      </c>
      <c r="B39" s="4">
        <f t="shared" ref="B39:G39" si="10">SUM(B37:B38)</f>
        <v>1249785152</v>
      </c>
      <c r="C39" s="4">
        <f t="shared" si="10"/>
        <v>1167930588</v>
      </c>
      <c r="D39" s="4">
        <f t="shared" si="10"/>
        <v>639713968</v>
      </c>
      <c r="E39" s="4">
        <f t="shared" si="10"/>
        <v>818687268</v>
      </c>
      <c r="F39" s="4">
        <f t="shared" si="10"/>
        <v>747785761</v>
      </c>
      <c r="G39" s="4">
        <f t="shared" si="10"/>
        <v>797473553</v>
      </c>
    </row>
    <row r="40" spans="1:7" s="8" customFormat="1" x14ac:dyDescent="0.25">
      <c r="A40" s="19" t="s">
        <v>100</v>
      </c>
      <c r="B40" s="8">
        <f>B25/('1'!B41/10)</f>
        <v>-0.75687179116863623</v>
      </c>
      <c r="C40" s="8">
        <f>C25/('1'!C41/10)</f>
        <v>-1.9649145509953858</v>
      </c>
      <c r="D40" s="8">
        <f>D25/('1'!D41/10)</f>
        <v>2.2987200416568276</v>
      </c>
      <c r="E40" s="8">
        <f>E25/('1'!E41/10)</f>
        <v>-1.2215770970548034</v>
      </c>
      <c r="F40" s="8">
        <f>F25/('1'!F41/10)</f>
        <v>-0.52916732187423254</v>
      </c>
      <c r="G40" s="8">
        <f>G25/('1'!G41/10)</f>
        <v>-0.27392128799107557</v>
      </c>
    </row>
    <row r="41" spans="1:7" x14ac:dyDescent="0.25">
      <c r="A41" s="17" t="s">
        <v>101</v>
      </c>
      <c r="B41" s="4">
        <f>'1'!B41/10</f>
        <v>138454222</v>
      </c>
      <c r="C41" s="4">
        <f>'1'!C41/10</f>
        <v>152299644.19999999</v>
      </c>
      <c r="D41" s="4">
        <f>'1'!D41/10</f>
        <v>152299644</v>
      </c>
      <c r="E41" s="4">
        <f>'1'!E41/10</f>
        <v>152299644</v>
      </c>
      <c r="F41" s="4">
        <f>'1'!F41/10</f>
        <v>167529608</v>
      </c>
      <c r="G41" s="4">
        <f>'1'!G41/10</f>
        <v>167529608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pane xSplit="1" ySplit="4" topLeftCell="B5" activePane="bottomRight" state="frozen"/>
      <selection pane="topRight" activeCell="B1" sqref="B1"/>
      <selection pane="bottomLeft" activeCell="A2" sqref="A2"/>
      <selection pane="bottomRight" activeCell="J9" sqref="J9"/>
    </sheetView>
  </sheetViews>
  <sheetFormatPr defaultRowHeight="15" x14ac:dyDescent="0.25"/>
  <cols>
    <col min="1" max="1" width="34.5703125" bestFit="1" customWidth="1"/>
  </cols>
  <sheetData>
    <row r="1" spans="1:8" x14ac:dyDescent="0.25">
      <c r="A1" s="12" t="s">
        <v>103</v>
      </c>
      <c r="B1" s="6"/>
      <c r="C1" s="6"/>
      <c r="D1" s="6"/>
      <c r="E1" s="6"/>
      <c r="F1" s="6"/>
      <c r="G1" s="6"/>
      <c r="H1" s="6"/>
    </row>
    <row r="2" spans="1:8" x14ac:dyDescent="0.25">
      <c r="A2" s="1" t="s">
        <v>53</v>
      </c>
      <c r="B2" s="6"/>
      <c r="C2" s="6"/>
      <c r="D2" s="6"/>
      <c r="E2" s="6"/>
      <c r="F2" s="6"/>
      <c r="G2" s="6"/>
      <c r="H2" s="6"/>
    </row>
    <row r="3" spans="1:8" x14ac:dyDescent="0.25">
      <c r="A3" t="s">
        <v>102</v>
      </c>
      <c r="B3" s="23" t="s">
        <v>114</v>
      </c>
      <c r="C3" s="23" t="s">
        <v>115</v>
      </c>
      <c r="D3" s="23" t="s">
        <v>116</v>
      </c>
      <c r="E3" s="23" t="s">
        <v>114</v>
      </c>
      <c r="F3" s="23" t="s">
        <v>115</v>
      </c>
      <c r="G3" s="23" t="s">
        <v>116</v>
      </c>
      <c r="H3" s="6"/>
    </row>
    <row r="4" spans="1:8" x14ac:dyDescent="0.25">
      <c r="A4" s="6"/>
      <c r="B4" s="21">
        <v>43190</v>
      </c>
      <c r="C4" s="21">
        <v>43281</v>
      </c>
      <c r="D4" s="27">
        <v>43373</v>
      </c>
      <c r="E4" s="21">
        <v>43525</v>
      </c>
      <c r="F4" s="24">
        <v>43646</v>
      </c>
      <c r="G4" s="24">
        <v>43738</v>
      </c>
      <c r="H4" s="6"/>
    </row>
    <row r="5" spans="1:8" x14ac:dyDescent="0.25">
      <c r="A5" t="s">
        <v>57</v>
      </c>
      <c r="B5" s="7" t="e">
        <f>'2'!#REF!/'2'!#REF!</f>
        <v>#REF!</v>
      </c>
      <c r="C5" s="7" t="e">
        <f>'2'!A6/'2'!A7</f>
        <v>#VALUE!</v>
      </c>
      <c r="D5" s="7">
        <f>'2'!B6/'2'!B7</f>
        <v>0.12069331429400466</v>
      </c>
      <c r="E5" s="7">
        <f>'2'!C6/'2'!C7</f>
        <v>0.13172944434715608</v>
      </c>
      <c r="F5" s="7">
        <f>'2'!D6/'2'!D7</f>
        <v>0.19396903053178452</v>
      </c>
      <c r="G5" s="7">
        <f>'2'!E6/'2'!E7</f>
        <v>0.29258903004865372</v>
      </c>
    </row>
    <row r="6" spans="1:8" x14ac:dyDescent="0.25">
      <c r="A6" t="s">
        <v>54</v>
      </c>
      <c r="B6" s="7" t="e">
        <f>'2'!#REF!/'2'!#REF!</f>
        <v>#REF!</v>
      </c>
      <c r="C6" s="7" t="e">
        <f>'2'!#REF!/'2'!#REF!</f>
        <v>#REF!</v>
      </c>
      <c r="D6" s="7">
        <f>'2'!B33/'2'!B13</f>
        <v>0.41663217659115653</v>
      </c>
      <c r="E6" s="7">
        <f>'2'!C33/'2'!C13</f>
        <v>0.20284506848718326</v>
      </c>
      <c r="F6" s="7">
        <f>'2'!D33/'2'!D13</f>
        <v>0.27967090363188712</v>
      </c>
      <c r="G6" s="7">
        <f>'2'!E33/'2'!E13</f>
        <v>1.7985920424030719</v>
      </c>
    </row>
    <row r="7" spans="1:8" x14ac:dyDescent="0.25">
      <c r="A7" t="s">
        <v>55</v>
      </c>
      <c r="B7" s="7" t="e">
        <f>'2'!#REF!/'2'!#REF!</f>
        <v>#REF!</v>
      </c>
      <c r="C7" s="7" t="e">
        <f>'2'!#REF!/'2'!#REF!</f>
        <v>#REF!</v>
      </c>
      <c r="D7" s="7">
        <f>'2'!B40/'2'!B13</f>
        <v>-0.10207807098054182</v>
      </c>
      <c r="E7" s="7">
        <f>'2'!C40/'2'!C13</f>
        <v>-4.2565398820294288E-2</v>
      </c>
      <c r="F7" s="7">
        <f>'2'!D40/'2'!D13</f>
        <v>3.2551828842836403E-2</v>
      </c>
      <c r="G7" s="7">
        <f>'2'!E40/'2'!E13</f>
        <v>0.4109692832236766</v>
      </c>
    </row>
    <row r="8" spans="1:8" x14ac:dyDescent="0.25">
      <c r="A8" t="s">
        <v>58</v>
      </c>
      <c r="B8" s="7" t="e">
        <f>'2'!#REF!/'1'!#REF!</f>
        <v>#REF!</v>
      </c>
      <c r="C8" s="7" t="e">
        <f>'2'!#REF!/'1'!#REF!</f>
        <v>#REF!</v>
      </c>
      <c r="D8" s="7">
        <f>'2'!B40/'1'!B26</f>
        <v>-3.1687263157537717E-4</v>
      </c>
      <c r="E8" s="7">
        <f>'2'!C40/'1'!C26</f>
        <v>-3.540567945717638E-4</v>
      </c>
      <c r="F8" s="7">
        <f>'2'!D40/'1'!D26</f>
        <v>5.0785865028463379E-4</v>
      </c>
      <c r="G8" s="7">
        <f>'2'!E40/'1'!E26</f>
        <v>4.3047204353542499E-4</v>
      </c>
    </row>
    <row r="9" spans="1:8" x14ac:dyDescent="0.25">
      <c r="A9" t="s">
        <v>59</v>
      </c>
      <c r="B9" s="7" t="e">
        <f>'2'!#REF!/'1'!#REF!</f>
        <v>#REF!</v>
      </c>
      <c r="C9" s="7" t="e">
        <f>'2'!#REF!/'1'!#REF!</f>
        <v>#REF!</v>
      </c>
      <c r="D9" s="7">
        <f>'2'!B40/'1'!B47</f>
        <v>-2.6739587788512792E-3</v>
      </c>
      <c r="E9" s="7">
        <f>'2'!C40/'1'!C47</f>
        <v>-2.9897723499341367E-3</v>
      </c>
      <c r="F9" s="7">
        <f>'2'!D40/'1'!D47</f>
        <v>4.289620316522906E-3</v>
      </c>
      <c r="G9" s="7">
        <f>'2'!E40/'1'!E47</f>
        <v>3.0698462927438962E-3</v>
      </c>
    </row>
    <row r="10" spans="1:8" x14ac:dyDescent="0.25">
      <c r="A10" t="s">
        <v>56</v>
      </c>
      <c r="E10" s="10">
        <v>0.13289999999999999</v>
      </c>
      <c r="F10" s="10">
        <v>0.17150000000000001</v>
      </c>
      <c r="G10" s="10">
        <v>0.15459999999999999</v>
      </c>
    </row>
    <row r="11" spans="1:8" x14ac:dyDescent="0.25">
      <c r="A11" t="s">
        <v>60</v>
      </c>
      <c r="B11" s="7" t="e">
        <f>121946936/'1'!#REF!</f>
        <v>#REF!</v>
      </c>
      <c r="C11" s="7" t="e">
        <f>121946936/'1'!#REF!</f>
        <v>#REF!</v>
      </c>
      <c r="D11" s="7">
        <f>121946936/'1'!B22</f>
        <v>8.7377089826298944E-3</v>
      </c>
      <c r="E11" s="7">
        <f>121946936/'1'!C22</f>
        <v>8.7198130639220446E-3</v>
      </c>
      <c r="F11" s="7">
        <f>121946936/'1'!D22</f>
        <v>8.5138471641822613E-3</v>
      </c>
      <c r="G11" s="7">
        <f>121946936/'1'!E22</f>
        <v>8.8688862549116104E-3</v>
      </c>
    </row>
    <row r="12" spans="1:8" x14ac:dyDescent="0.25">
      <c r="A12" t="s">
        <v>61</v>
      </c>
      <c r="B12" s="7" t="e">
        <f>'1'!#REF!/'1'!#REF!</f>
        <v>#REF!</v>
      </c>
      <c r="C12" s="7" t="e">
        <f>'1'!#REF!/'1'!#REF!</f>
        <v>#REF!</v>
      </c>
      <c r="D12" s="7">
        <f>'1'!B22/'1'!B32</f>
        <v>1.44916345186864</v>
      </c>
      <c r="E12" s="7">
        <f>'1'!C22/'1'!C32</f>
        <v>1.47887991498369</v>
      </c>
      <c r="F12" s="7">
        <f>'1'!D22/'1'!D32</f>
        <v>1.4101279850422028</v>
      </c>
      <c r="G12" s="7">
        <f>'1'!E22/'1'!E32</f>
        <v>1.5165527299018657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2018-05-13T09:22:47Z</dcterms:created>
  <dcterms:modified xsi:type="dcterms:W3CDTF">2020-04-13T06:49:53Z</dcterms:modified>
</cp:coreProperties>
</file>