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up4fJ78G4ROjpbDswF9h0s0MeUg=="/>
    </ext>
  </extLst>
</workbook>
</file>

<file path=xl/calcChain.xml><?xml version="1.0" encoding="utf-8"?>
<calcChain xmlns="http://schemas.openxmlformats.org/spreadsheetml/2006/main">
  <c r="F9" i="4" l="1"/>
  <c r="B9" i="4"/>
  <c r="C8" i="4"/>
  <c r="I38" i="3"/>
  <c r="H38" i="3"/>
  <c r="G38" i="3"/>
  <c r="F38" i="3"/>
  <c r="E38" i="3"/>
  <c r="D38" i="3"/>
  <c r="C38" i="3"/>
  <c r="B38" i="3"/>
  <c r="I31" i="3"/>
  <c r="H31" i="3"/>
  <c r="G31" i="3"/>
  <c r="F31" i="3"/>
  <c r="E31" i="3"/>
  <c r="D31" i="3"/>
  <c r="C31" i="3"/>
  <c r="B31" i="3"/>
  <c r="I26" i="3"/>
  <c r="H26" i="3"/>
  <c r="G26" i="3"/>
  <c r="F26" i="3"/>
  <c r="E26" i="3"/>
  <c r="D26" i="3"/>
  <c r="C26" i="3"/>
  <c r="B26" i="3"/>
  <c r="I19" i="3"/>
  <c r="I37" i="3" s="1"/>
  <c r="H19" i="3"/>
  <c r="H37" i="3" s="1"/>
  <c r="G19" i="3"/>
  <c r="G37" i="3" s="1"/>
  <c r="F19" i="3"/>
  <c r="F37" i="3" s="1"/>
  <c r="E19" i="3"/>
  <c r="E37" i="3" s="1"/>
  <c r="D19" i="3"/>
  <c r="D37" i="3" s="1"/>
  <c r="C19" i="3"/>
  <c r="C37" i="3" s="1"/>
  <c r="B19" i="3"/>
  <c r="B37" i="3" s="1"/>
  <c r="I29" i="2"/>
  <c r="H29" i="2"/>
  <c r="G29" i="2"/>
  <c r="F29" i="2"/>
  <c r="E29" i="2"/>
  <c r="D29" i="2"/>
  <c r="C29" i="2"/>
  <c r="B29" i="2"/>
  <c r="I22" i="2"/>
  <c r="H22" i="2"/>
  <c r="G22" i="2"/>
  <c r="F22" i="2"/>
  <c r="E22" i="2"/>
  <c r="D22" i="2"/>
  <c r="C22" i="2"/>
  <c r="B22" i="2"/>
  <c r="E14" i="2"/>
  <c r="E11" i="4" s="1"/>
  <c r="I10" i="2"/>
  <c r="I14" i="2" s="1"/>
  <c r="I18" i="2" s="1"/>
  <c r="I20" i="2" s="1"/>
  <c r="I26" i="2" s="1"/>
  <c r="I28" i="2" s="1"/>
  <c r="H10" i="2"/>
  <c r="G10" i="2"/>
  <c r="I8" i="2"/>
  <c r="H8" i="2"/>
  <c r="H14" i="2" s="1"/>
  <c r="H18" i="2" s="1"/>
  <c r="H20" i="2" s="1"/>
  <c r="H26" i="2" s="1"/>
  <c r="H28" i="2" s="1"/>
  <c r="G8" i="2"/>
  <c r="G14" i="2" s="1"/>
  <c r="G18" i="2" s="1"/>
  <c r="G20" i="2" s="1"/>
  <c r="G26" i="2" s="1"/>
  <c r="G28" i="2" s="1"/>
  <c r="F8" i="2"/>
  <c r="F14" i="2" s="1"/>
  <c r="E8" i="2"/>
  <c r="D8" i="2"/>
  <c r="D14" i="2" s="1"/>
  <c r="C8" i="2"/>
  <c r="C14" i="2" s="1"/>
  <c r="B8" i="2"/>
  <c r="B14" i="2" s="1"/>
  <c r="I41" i="1"/>
  <c r="I47" i="1" s="1"/>
  <c r="H41" i="1"/>
  <c r="H47" i="1" s="1"/>
  <c r="G41" i="1"/>
  <c r="G47" i="1" s="1"/>
  <c r="F41" i="1"/>
  <c r="F8" i="4" s="1"/>
  <c r="E41" i="1"/>
  <c r="E8" i="4" s="1"/>
  <c r="D41" i="1"/>
  <c r="D47" i="1" s="1"/>
  <c r="C41" i="1"/>
  <c r="C47" i="1" s="1"/>
  <c r="B41" i="1"/>
  <c r="B8" i="4" s="1"/>
  <c r="I34" i="1"/>
  <c r="H34" i="1"/>
  <c r="G34" i="1"/>
  <c r="F34" i="1"/>
  <c r="E34" i="1"/>
  <c r="D34" i="1"/>
  <c r="C34" i="1"/>
  <c r="B34" i="1"/>
  <c r="I25" i="1"/>
  <c r="I39" i="1" s="1"/>
  <c r="I45" i="1" s="1"/>
  <c r="H25" i="1"/>
  <c r="H39" i="1" s="1"/>
  <c r="H45" i="1" s="1"/>
  <c r="G25" i="1"/>
  <c r="G39" i="1" s="1"/>
  <c r="G45" i="1" s="1"/>
  <c r="F25" i="1"/>
  <c r="F39" i="1" s="1"/>
  <c r="F45" i="1" s="1"/>
  <c r="E25" i="1"/>
  <c r="E39" i="1" s="1"/>
  <c r="E45" i="1" s="1"/>
  <c r="D25" i="1"/>
  <c r="D39" i="1" s="1"/>
  <c r="D45" i="1" s="1"/>
  <c r="C25" i="1"/>
  <c r="C39" i="1" s="1"/>
  <c r="C45" i="1" s="1"/>
  <c r="B25" i="1"/>
  <c r="B39" i="1" s="1"/>
  <c r="B45" i="1" s="1"/>
  <c r="I14" i="1"/>
  <c r="H14" i="1"/>
  <c r="G14" i="1"/>
  <c r="F14" i="1"/>
  <c r="E14" i="1"/>
  <c r="E9" i="4" s="1"/>
  <c r="D14" i="1"/>
  <c r="D9" i="4" s="1"/>
  <c r="C14" i="1"/>
  <c r="C9" i="4" s="1"/>
  <c r="B14" i="1"/>
  <c r="I7" i="1"/>
  <c r="I21" i="1" s="1"/>
  <c r="H7" i="1"/>
  <c r="H21" i="1" s="1"/>
  <c r="G7" i="1"/>
  <c r="G21" i="1" s="1"/>
  <c r="F7" i="1"/>
  <c r="F21" i="1" s="1"/>
  <c r="E7" i="1"/>
  <c r="E21" i="1" s="1"/>
  <c r="D7" i="1"/>
  <c r="D21" i="1" s="1"/>
  <c r="C7" i="1"/>
  <c r="C21" i="1" s="1"/>
  <c r="B7" i="1"/>
  <c r="B21" i="1" s="1"/>
  <c r="B11" i="4" l="1"/>
  <c r="B18" i="2"/>
  <c r="B20" i="2" s="1"/>
  <c r="B26" i="2" s="1"/>
  <c r="F11" i="4"/>
  <c r="F18" i="2"/>
  <c r="F20" i="2" s="1"/>
  <c r="F26" i="2" s="1"/>
  <c r="C11" i="4"/>
  <c r="C18" i="2"/>
  <c r="C20" i="2" s="1"/>
  <c r="C26" i="2" s="1"/>
  <c r="D18" i="2"/>
  <c r="D20" i="2" s="1"/>
  <c r="D26" i="2" s="1"/>
  <c r="D11" i="4"/>
  <c r="E18" i="2"/>
  <c r="E20" i="2" s="1"/>
  <c r="E26" i="2" s="1"/>
  <c r="E47" i="1"/>
  <c r="B33" i="3"/>
  <c r="B35" i="3" s="1"/>
  <c r="F33" i="3"/>
  <c r="F35" i="3" s="1"/>
  <c r="D8" i="4"/>
  <c r="E33" i="3"/>
  <c r="E35" i="3" s="1"/>
  <c r="B47" i="1"/>
  <c r="F47" i="1"/>
  <c r="C33" i="3"/>
  <c r="C35" i="3" s="1"/>
  <c r="G33" i="3"/>
  <c r="G35" i="3" s="1"/>
  <c r="I33" i="3"/>
  <c r="I35" i="3" s="1"/>
  <c r="D33" i="3"/>
  <c r="D35" i="3" s="1"/>
  <c r="H33" i="3"/>
  <c r="H35" i="3" s="1"/>
  <c r="D10" i="4" l="1"/>
  <c r="D6" i="4"/>
  <c r="D28" i="2"/>
  <c r="D7" i="4"/>
  <c r="D12" i="4"/>
  <c r="C7" i="4"/>
  <c r="C10" i="4"/>
  <c r="C6" i="4"/>
  <c r="C28" i="2"/>
  <c r="C12" i="4"/>
  <c r="B12" i="4"/>
  <c r="B7" i="4"/>
  <c r="B10" i="4"/>
  <c r="B6" i="4"/>
  <c r="B28" i="2"/>
  <c r="F12" i="4"/>
  <c r="F7" i="4"/>
  <c r="F10" i="4"/>
  <c r="F6" i="4"/>
  <c r="F28" i="2"/>
  <c r="E10" i="4"/>
  <c r="E6" i="4"/>
  <c r="E12" i="4"/>
  <c r="E7" i="4"/>
  <c r="E28" i="2"/>
</calcChain>
</file>

<file path=xl/sharedStrings.xml><?xml version="1.0" encoding="utf-8"?>
<sst xmlns="http://schemas.openxmlformats.org/spreadsheetml/2006/main" count="127" uniqueCount="96">
  <si>
    <t>BANGLADESH LAMPS LIMITED</t>
  </si>
  <si>
    <t>Cash Flow Statement</t>
  </si>
  <si>
    <t>Income Statement</t>
  </si>
  <si>
    <t>Balance Sheet</t>
  </si>
  <si>
    <t>As at quarter end</t>
  </si>
  <si>
    <t>Quarter 3</t>
  </si>
  <si>
    <t>Quarter 2</t>
  </si>
  <si>
    <t>Quarter 1</t>
  </si>
  <si>
    <t>Quarter  2</t>
  </si>
  <si>
    <t>Net Cash Flows - Operating Activities</t>
  </si>
  <si>
    <t>ASSETS</t>
  </si>
  <si>
    <t>Collection from Customers</t>
  </si>
  <si>
    <t>Net Revenues</t>
  </si>
  <si>
    <t>NON CURRENT ASSETS</t>
  </si>
  <si>
    <t>Payment to Suppliers</t>
  </si>
  <si>
    <t>Cost of goods sold</t>
  </si>
  <si>
    <t>Payment to Employees</t>
  </si>
  <si>
    <t>Payment to Services Received</t>
  </si>
  <si>
    <t>Gross Profit</t>
  </si>
  <si>
    <t>Property, Plant and Equipment</t>
  </si>
  <si>
    <t>VAT Paid</t>
  </si>
  <si>
    <t>Contribution to WPPF</t>
  </si>
  <si>
    <t>Capital Work in Progress</t>
  </si>
  <si>
    <t>Intangible Assets</t>
  </si>
  <si>
    <t>Contribution to Provident Fund</t>
  </si>
  <si>
    <t>Investment</t>
  </si>
  <si>
    <t>Payment of Royalty</t>
  </si>
  <si>
    <t>Loans and Deposits</t>
  </si>
  <si>
    <t>Operating Incomes/Expenses</t>
  </si>
  <si>
    <t>Cost recovery</t>
  </si>
  <si>
    <t>Collection from Sale of Scrap and Others</t>
  </si>
  <si>
    <t>CURRENT ASSETS</t>
  </si>
  <si>
    <t>Administrative &amp; Selling Expenses</t>
  </si>
  <si>
    <t>Interest Paid</t>
  </si>
  <si>
    <t>Finance income</t>
  </si>
  <si>
    <t>Income Tax paid</t>
  </si>
  <si>
    <t>Inventories</t>
  </si>
  <si>
    <t>Other Income</t>
  </si>
  <si>
    <t>Accounts Receivable</t>
  </si>
  <si>
    <t>Advances, Deposits &amp; Pre-Payments</t>
  </si>
  <si>
    <t>Operating Profit</t>
  </si>
  <si>
    <t>Advance income tax</t>
  </si>
  <si>
    <t>Cash and Cash Equivalents</t>
  </si>
  <si>
    <t>Non-Operating Income/(Expenses)</t>
  </si>
  <si>
    <t>Net Cash Flows - Investment Activities</t>
  </si>
  <si>
    <t>Payment for Investing in Shares</t>
  </si>
  <si>
    <t>Financial charges</t>
  </si>
  <si>
    <t>Liabilities and Capital</t>
  </si>
  <si>
    <t>Dividend Received</t>
  </si>
  <si>
    <t>Add: Other Income</t>
  </si>
  <si>
    <t>Liabilities</t>
  </si>
  <si>
    <t>Proceeds from Sale of Property, Plant and Equipment</t>
  </si>
  <si>
    <t>Profit Before contribution to WPPF</t>
  </si>
  <si>
    <t>Current Liabilities</t>
  </si>
  <si>
    <t>Payment for Acquisition of Property, Plant and Equipment</t>
  </si>
  <si>
    <t>Short Term Loan</t>
  </si>
  <si>
    <t>Trade and other payables</t>
  </si>
  <si>
    <t>Less: Workers profit Participation Fund</t>
  </si>
  <si>
    <t>Net Cash Flows - Financing Activities</t>
  </si>
  <si>
    <t>Creditors &amp; Accruals</t>
  </si>
  <si>
    <t>Profit Before Taxation</t>
  </si>
  <si>
    <t>Cash Dividend Paid</t>
  </si>
  <si>
    <t>Accrued Expenses</t>
  </si>
  <si>
    <t>Loan from/(Repayment) of Long Term Loan</t>
  </si>
  <si>
    <t xml:space="preserve"> other Liabilities </t>
  </si>
  <si>
    <t>Provision for Tax</t>
  </si>
  <si>
    <t>Provision for Royalty</t>
  </si>
  <si>
    <t>Provision for Taxation</t>
  </si>
  <si>
    <t>Non Current Liabilities</t>
  </si>
  <si>
    <t>Net Change in Cash Flows</t>
  </si>
  <si>
    <t>Current</t>
  </si>
  <si>
    <t>Long Term Loan</t>
  </si>
  <si>
    <t>Cash and Cash Equivalents at Beginning Period</t>
  </si>
  <si>
    <t>Deferred</t>
  </si>
  <si>
    <t>Deferred Liability-gratuity Payable</t>
  </si>
  <si>
    <t>Cash and Cash Equivalents at End of Period</t>
  </si>
  <si>
    <t>Deferred Tax Liability</t>
  </si>
  <si>
    <t>Net Profit</t>
  </si>
  <si>
    <t>Net Operating Cash Flow Per Share</t>
  </si>
  <si>
    <t>Shareholders’ Equity</t>
  </si>
  <si>
    <t>Earnings per share (par value Taka 10)</t>
  </si>
  <si>
    <t>Share Capital</t>
  </si>
  <si>
    <t>Shares to Calculate NOCFPS</t>
  </si>
  <si>
    <t>Retained Earnings</t>
  </si>
  <si>
    <t>Reserves surplus</t>
  </si>
  <si>
    <t>Shares to Calculate EPS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</si>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</sst>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3"/>
      <color rgb="FFFF0000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4" fillId="0" borderId="0" xfId="0" applyNumberFormat="1" applyFont="1"/>
    <xf numFmtId="41" fontId="5" fillId="0" borderId="0" xfId="0" applyNumberFormat="1" applyFont="1" applyAlignment="1"/>
    <xf numFmtId="0" fontId="6" fillId="0" borderId="0" xfId="0" applyFont="1"/>
    <xf numFmtId="0" fontId="7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0" fontId="1" fillId="0" borderId="3" xfId="0" applyFont="1" applyBorder="1"/>
    <xf numFmtId="41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1" fillId="0" borderId="3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" customWidth="1"/>
    <col min="2" max="6" width="15.75" customWidth="1"/>
    <col min="7" max="7" width="13.375" customWidth="1"/>
    <col min="8" max="8" width="12.75" customWidth="1"/>
    <col min="9" max="9" width="14.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5"/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25" x14ac:dyDescent="0.3">
      <c r="A6" s="9" t="s">
        <v>10</v>
      </c>
      <c r="B6" s="2"/>
      <c r="C6" s="2"/>
      <c r="D6" s="10"/>
      <c r="E6" s="2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13</v>
      </c>
      <c r="B7" s="15">
        <f t="shared" ref="B7:I7" si="0">SUM(B8:B12)</f>
        <v>779410928</v>
      </c>
      <c r="C7" s="15">
        <f t="shared" si="0"/>
        <v>816103230</v>
      </c>
      <c r="D7" s="15">
        <f t="shared" si="0"/>
        <v>685287452</v>
      </c>
      <c r="E7" s="15">
        <f t="shared" si="0"/>
        <v>804511740</v>
      </c>
      <c r="F7" s="15">
        <f t="shared" si="0"/>
        <v>804595204</v>
      </c>
      <c r="G7" s="15">
        <f t="shared" si="0"/>
        <v>762359677</v>
      </c>
      <c r="H7" s="15">
        <f t="shared" si="0"/>
        <v>676456783</v>
      </c>
      <c r="I7" s="15">
        <f t="shared" si="0"/>
        <v>598199512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19</v>
      </c>
      <c r="B8" s="2">
        <v>105178742</v>
      </c>
      <c r="C8" s="2">
        <v>90934682</v>
      </c>
      <c r="D8" s="2">
        <v>93749759</v>
      </c>
      <c r="E8" s="2">
        <v>112637735</v>
      </c>
      <c r="F8" s="2">
        <v>112847415</v>
      </c>
      <c r="G8" s="2">
        <v>105576031</v>
      </c>
      <c r="H8" s="11">
        <v>93875819</v>
      </c>
      <c r="I8" s="11">
        <v>92420193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22</v>
      </c>
      <c r="B9" s="2"/>
      <c r="C9" s="2">
        <v>17073396</v>
      </c>
      <c r="D9" s="2">
        <v>23700410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23</v>
      </c>
      <c r="B10" s="2">
        <v>1026927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25</v>
      </c>
      <c r="B11" s="2">
        <v>666706159</v>
      </c>
      <c r="C11" s="2">
        <v>701651077</v>
      </c>
      <c r="D11" s="2">
        <v>562792867</v>
      </c>
      <c r="E11" s="2">
        <v>683969552</v>
      </c>
      <c r="F11" s="2">
        <v>685353114</v>
      </c>
      <c r="G11" s="2">
        <v>650384093</v>
      </c>
      <c r="H11" s="11">
        <v>575528599</v>
      </c>
      <c r="I11" s="11">
        <v>500221388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27</v>
      </c>
      <c r="B12" s="2">
        <v>6499100</v>
      </c>
      <c r="C12" s="2">
        <v>6444075</v>
      </c>
      <c r="D12" s="2">
        <v>5044416</v>
      </c>
      <c r="E12" s="2">
        <v>7904453</v>
      </c>
      <c r="F12" s="2">
        <v>6394675</v>
      </c>
      <c r="G12" s="2">
        <v>6399553</v>
      </c>
      <c r="H12" s="11">
        <v>7052365</v>
      </c>
      <c r="I12" s="11">
        <v>5557931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2" t="s">
        <v>31</v>
      </c>
      <c r="B14" s="15">
        <f t="shared" ref="B14:I14" si="1">SUM(B15:B19)</f>
        <v>904443893</v>
      </c>
      <c r="C14" s="15">
        <f t="shared" si="1"/>
        <v>882423289</v>
      </c>
      <c r="D14" s="15">
        <f t="shared" si="1"/>
        <v>948264765</v>
      </c>
      <c r="E14" s="15">
        <f t="shared" si="1"/>
        <v>1375482804</v>
      </c>
      <c r="F14" s="15">
        <f t="shared" si="1"/>
        <v>1297022787</v>
      </c>
      <c r="G14" s="15">
        <f t="shared" si="1"/>
        <v>1224051587</v>
      </c>
      <c r="H14" s="15">
        <f t="shared" si="1"/>
        <v>1310606936</v>
      </c>
      <c r="I14" s="15">
        <f t="shared" si="1"/>
        <v>1264573797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36</v>
      </c>
      <c r="B15" s="2">
        <v>405501407</v>
      </c>
      <c r="C15" s="2">
        <v>326114927</v>
      </c>
      <c r="D15" s="2">
        <v>356055723</v>
      </c>
      <c r="E15" s="2">
        <v>662286856</v>
      </c>
      <c r="F15" s="2">
        <v>608325313</v>
      </c>
      <c r="G15" s="2">
        <v>516687472</v>
      </c>
      <c r="H15" s="11">
        <v>534705778</v>
      </c>
      <c r="I15" s="11">
        <v>586663560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38</v>
      </c>
      <c r="B16" s="2">
        <v>191869274</v>
      </c>
      <c r="C16" s="2">
        <v>201418806</v>
      </c>
      <c r="D16" s="2">
        <v>218182907</v>
      </c>
      <c r="E16" s="2">
        <v>264061133</v>
      </c>
      <c r="F16" s="2">
        <v>228994803</v>
      </c>
      <c r="G16" s="2">
        <v>269007508</v>
      </c>
      <c r="H16" s="11">
        <v>286798790</v>
      </c>
      <c r="I16" s="11">
        <v>196426794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39</v>
      </c>
      <c r="B17" s="2">
        <v>13367359</v>
      </c>
      <c r="C17" s="2">
        <v>12648096</v>
      </c>
      <c r="D17" s="2">
        <v>22792151</v>
      </c>
      <c r="E17" s="2">
        <v>37222421</v>
      </c>
      <c r="F17" s="2">
        <v>23014072</v>
      </c>
      <c r="G17" s="2">
        <v>21372487</v>
      </c>
      <c r="H17" s="11">
        <v>42722760</v>
      </c>
      <c r="I17" s="11">
        <v>21556443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41</v>
      </c>
      <c r="B18" s="2">
        <v>222219119</v>
      </c>
      <c r="C18" s="2">
        <v>244887722</v>
      </c>
      <c r="D18" s="2">
        <v>255596547</v>
      </c>
      <c r="E18" s="2">
        <v>293409835</v>
      </c>
      <c r="F18" s="2">
        <v>301329664</v>
      </c>
      <c r="G18" s="2">
        <v>308108055</v>
      </c>
      <c r="H18" s="11">
        <v>333887503</v>
      </c>
      <c r="I18" s="11">
        <v>341115164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42</v>
      </c>
      <c r="B19" s="2">
        <v>71486734</v>
      </c>
      <c r="C19" s="2">
        <v>97353738</v>
      </c>
      <c r="D19" s="2">
        <v>95637437</v>
      </c>
      <c r="E19" s="2">
        <v>118502559</v>
      </c>
      <c r="F19" s="2">
        <v>135358935</v>
      </c>
      <c r="G19" s="2">
        <v>108876065</v>
      </c>
      <c r="H19" s="11">
        <v>112492105</v>
      </c>
      <c r="I19" s="11">
        <v>118811836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5"/>
      <c r="B21" s="15">
        <f t="shared" ref="B21:I21" si="2">B7+B14</f>
        <v>1683854821</v>
      </c>
      <c r="C21" s="15">
        <f t="shared" si="2"/>
        <v>1698526519</v>
      </c>
      <c r="D21" s="15">
        <f t="shared" si="2"/>
        <v>1633552217</v>
      </c>
      <c r="E21" s="15">
        <f t="shared" si="2"/>
        <v>2179994544</v>
      </c>
      <c r="F21" s="15">
        <f t="shared" si="2"/>
        <v>2101617991</v>
      </c>
      <c r="G21" s="15">
        <f t="shared" si="2"/>
        <v>1986411264</v>
      </c>
      <c r="H21" s="15">
        <f t="shared" si="2"/>
        <v>1987063719</v>
      </c>
      <c r="I21" s="15">
        <f t="shared" si="2"/>
        <v>1862773309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9" t="s">
        <v>47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0" t="s">
        <v>50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2" t="s">
        <v>53</v>
      </c>
      <c r="B25" s="15">
        <f t="shared" ref="B25:I25" si="3">SUM(B26:B32)</f>
        <v>733615855</v>
      </c>
      <c r="C25" s="15">
        <f t="shared" si="3"/>
        <v>704527091</v>
      </c>
      <c r="D25" s="15">
        <f t="shared" si="3"/>
        <v>775790956</v>
      </c>
      <c r="E25" s="15">
        <f t="shared" si="3"/>
        <v>1178928391</v>
      </c>
      <c r="F25" s="15">
        <f t="shared" si="3"/>
        <v>1111188664</v>
      </c>
      <c r="G25" s="15">
        <f t="shared" si="3"/>
        <v>1029369447</v>
      </c>
      <c r="H25" s="15">
        <f t="shared" si="3"/>
        <v>1100062086</v>
      </c>
      <c r="I25" s="15">
        <f t="shared" si="3"/>
        <v>1095505329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55</v>
      </c>
      <c r="B26" s="2">
        <v>375448371</v>
      </c>
      <c r="C26" s="2">
        <v>333239592</v>
      </c>
      <c r="D26" s="2">
        <v>368304332</v>
      </c>
      <c r="E26" s="2">
        <v>708656594</v>
      </c>
      <c r="F26" s="2">
        <v>630165562</v>
      </c>
      <c r="G26" s="2">
        <v>601191168</v>
      </c>
      <c r="H26" s="11">
        <v>691367983</v>
      </c>
      <c r="I26" s="11">
        <v>698891262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56</v>
      </c>
      <c r="B27" s="2">
        <v>144935152</v>
      </c>
      <c r="C27" s="2">
        <v>143939480</v>
      </c>
      <c r="D27" s="2"/>
      <c r="E27" s="2">
        <v>212119530</v>
      </c>
      <c r="F27" s="2">
        <v>213749552</v>
      </c>
      <c r="G27" s="2">
        <v>167376355</v>
      </c>
      <c r="H27" s="11">
        <v>129926439</v>
      </c>
      <c r="I27" s="11">
        <v>114774826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59</v>
      </c>
      <c r="B28" s="2"/>
      <c r="C28" s="2"/>
      <c r="D28" s="2">
        <v>163661531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62</v>
      </c>
      <c r="B29" s="2"/>
      <c r="C29" s="2"/>
      <c r="D29" s="2"/>
      <c r="E29" s="2"/>
      <c r="F29" s="2"/>
      <c r="G29" s="2"/>
      <c r="H29" s="11">
        <v>95812236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64</v>
      </c>
      <c r="B30" s="2">
        <v>71390024</v>
      </c>
      <c r="C30" s="2">
        <v>70847467</v>
      </c>
      <c r="D30" s="2">
        <v>84710754</v>
      </c>
      <c r="E30" s="2">
        <v>89544155</v>
      </c>
      <c r="F30" s="2">
        <v>94743669</v>
      </c>
      <c r="G30" s="2">
        <v>86046478</v>
      </c>
      <c r="H30" s="11">
        <v>182955428</v>
      </c>
      <c r="I30" s="11">
        <v>96926911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65</v>
      </c>
      <c r="B31" s="2">
        <v>141842308</v>
      </c>
      <c r="C31" s="2">
        <v>156500552</v>
      </c>
      <c r="D31" s="2">
        <v>159114339</v>
      </c>
      <c r="E31" s="2">
        <v>168608112</v>
      </c>
      <c r="F31" s="2">
        <v>172529881</v>
      </c>
      <c r="G31" s="2">
        <v>174755446</v>
      </c>
      <c r="H31" s="11"/>
      <c r="I31" s="11">
        <v>184912330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2" t="s">
        <v>68</v>
      </c>
      <c r="B34" s="15">
        <f t="shared" ref="B34:I34" si="4">SUM(B35:B37)</f>
        <v>53681857</v>
      </c>
      <c r="C34" s="15">
        <f t="shared" si="4"/>
        <v>50463395</v>
      </c>
      <c r="D34" s="15">
        <f t="shared" si="4"/>
        <v>46524728</v>
      </c>
      <c r="E34" s="15">
        <f t="shared" si="4"/>
        <v>106147752</v>
      </c>
      <c r="F34" s="15">
        <f t="shared" si="4"/>
        <v>106386084</v>
      </c>
      <c r="G34" s="15">
        <f t="shared" si="4"/>
        <v>103872029</v>
      </c>
      <c r="H34" s="15">
        <f t="shared" si="4"/>
        <v>94037814</v>
      </c>
      <c r="I34" s="15">
        <f t="shared" si="4"/>
        <v>86605936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74</v>
      </c>
      <c r="B36" s="2">
        <v>53681857</v>
      </c>
      <c r="C36" s="2">
        <v>53648674</v>
      </c>
      <c r="D36" s="2">
        <v>49056559</v>
      </c>
      <c r="E36" s="2">
        <v>49481271</v>
      </c>
      <c r="F36" s="2">
        <v>50489083</v>
      </c>
      <c r="G36" s="2">
        <v>52843716</v>
      </c>
      <c r="H36" s="11">
        <v>51974776</v>
      </c>
      <c r="I36" s="11">
        <v>53264435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76</v>
      </c>
      <c r="B37" s="2"/>
      <c r="C37" s="2">
        <v>-3185279</v>
      </c>
      <c r="D37" s="2">
        <v>-2531831</v>
      </c>
      <c r="E37" s="2">
        <v>56666481</v>
      </c>
      <c r="F37" s="2">
        <v>55897001</v>
      </c>
      <c r="G37" s="2">
        <v>51028313</v>
      </c>
      <c r="H37" s="11">
        <v>42063038</v>
      </c>
      <c r="I37" s="11">
        <v>33341501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5"/>
      <c r="B39" s="15">
        <f t="shared" ref="B39:I39" si="5">SUM(B25,B34)</f>
        <v>787297712</v>
      </c>
      <c r="C39" s="15">
        <f t="shared" si="5"/>
        <v>754990486</v>
      </c>
      <c r="D39" s="15">
        <f t="shared" si="5"/>
        <v>822315684</v>
      </c>
      <c r="E39" s="15">
        <f t="shared" si="5"/>
        <v>1285076143</v>
      </c>
      <c r="F39" s="15">
        <f t="shared" si="5"/>
        <v>1217574748</v>
      </c>
      <c r="G39" s="15">
        <f t="shared" si="5"/>
        <v>1133241476</v>
      </c>
      <c r="H39" s="15">
        <f t="shared" si="5"/>
        <v>1194099900</v>
      </c>
      <c r="I39" s="15">
        <f t="shared" si="5"/>
        <v>1182111265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5"/>
      <c r="B40" s="15"/>
      <c r="C40" s="15"/>
      <c r="D40" s="15"/>
      <c r="E40" s="15"/>
      <c r="F40" s="1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2" t="s">
        <v>79</v>
      </c>
      <c r="B41" s="15">
        <f t="shared" ref="B41:I41" si="6">SUM(B42:B44)</f>
        <v>896557109</v>
      </c>
      <c r="C41" s="15">
        <f t="shared" si="6"/>
        <v>943536033</v>
      </c>
      <c r="D41" s="15">
        <f t="shared" si="6"/>
        <v>811236533</v>
      </c>
      <c r="E41" s="15">
        <f t="shared" si="6"/>
        <v>894918401</v>
      </c>
      <c r="F41" s="15">
        <f t="shared" si="6"/>
        <v>884043243</v>
      </c>
      <c r="G41" s="15">
        <f t="shared" si="6"/>
        <v>853169788</v>
      </c>
      <c r="H41" s="15">
        <f t="shared" si="6"/>
        <v>792963819</v>
      </c>
      <c r="I41" s="15">
        <f t="shared" si="6"/>
        <v>680662044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81</v>
      </c>
      <c r="B42" s="2">
        <v>93706080</v>
      </c>
      <c r="C42" s="2">
        <v>93706080</v>
      </c>
      <c r="D42" s="2">
        <v>93706080</v>
      </c>
      <c r="E42" s="2">
        <v>93706080</v>
      </c>
      <c r="F42" s="2">
        <v>93706080</v>
      </c>
      <c r="G42" s="2">
        <v>93706080</v>
      </c>
      <c r="H42" s="11">
        <v>93706080</v>
      </c>
      <c r="I42" s="11">
        <v>93706080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83</v>
      </c>
      <c r="B43" s="2">
        <v>802851029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84</v>
      </c>
      <c r="B44" s="2"/>
      <c r="C44" s="2">
        <v>849829953</v>
      </c>
      <c r="D44" s="2">
        <v>717530453</v>
      </c>
      <c r="E44" s="2">
        <v>801212321</v>
      </c>
      <c r="F44" s="2">
        <v>790337163</v>
      </c>
      <c r="G44" s="2">
        <v>759463708</v>
      </c>
      <c r="H44" s="11">
        <v>699257739</v>
      </c>
      <c r="I44" s="11">
        <v>586955964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5"/>
      <c r="B45" s="15">
        <f t="shared" ref="B45:I45" si="7">SUM(B39,B41)</f>
        <v>1683854821</v>
      </c>
      <c r="C45" s="15">
        <f t="shared" si="7"/>
        <v>1698526519</v>
      </c>
      <c r="D45" s="15">
        <f t="shared" si="7"/>
        <v>1633552217</v>
      </c>
      <c r="E45" s="15">
        <f t="shared" si="7"/>
        <v>2179994544</v>
      </c>
      <c r="F45" s="15">
        <f t="shared" si="7"/>
        <v>2101617991</v>
      </c>
      <c r="G45" s="15">
        <f t="shared" si="7"/>
        <v>1986411264</v>
      </c>
      <c r="H45" s="15">
        <f t="shared" si="7"/>
        <v>1987063719</v>
      </c>
      <c r="I45" s="15">
        <f t="shared" si="7"/>
        <v>1862773309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8" t="s">
        <v>86</v>
      </c>
      <c r="B47" s="22">
        <f t="shared" ref="B47:I47" si="8">B41/(B42/10)</f>
        <v>95.677581326633231</v>
      </c>
      <c r="C47" s="22">
        <f t="shared" si="8"/>
        <v>100.69101524682283</v>
      </c>
      <c r="D47" s="22">
        <f t="shared" si="8"/>
        <v>86.572454316731637</v>
      </c>
      <c r="E47" s="22">
        <f t="shared" si="8"/>
        <v>95.502703880047051</v>
      </c>
      <c r="F47" s="22">
        <f t="shared" si="8"/>
        <v>94.342143327305976</v>
      </c>
      <c r="G47" s="22">
        <f t="shared" si="8"/>
        <v>91.047431287276126</v>
      </c>
      <c r="H47" s="22">
        <f t="shared" si="8"/>
        <v>84.622451285978457</v>
      </c>
      <c r="I47" s="22">
        <f t="shared" si="8"/>
        <v>72.637980801245774</v>
      </c>
      <c r="J47" s="2"/>
      <c r="K47" s="2"/>
      <c r="L47" s="2"/>
      <c r="M47" s="2"/>
      <c r="N47" s="2"/>
      <c r="O47" s="2"/>
      <c r="P47" s="2"/>
      <c r="Q47" s="2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5">
      <c r="A48" s="8" t="s">
        <v>87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.625" customWidth="1"/>
    <col min="2" max="5" width="12.625" customWidth="1"/>
    <col min="6" max="6" width="12.125" customWidth="1"/>
    <col min="7" max="7" width="13.625" customWidth="1"/>
    <col min="8" max="8" width="12" customWidth="1"/>
    <col min="9" max="9" width="13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2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5"/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8" t="s">
        <v>12</v>
      </c>
      <c r="B6" s="2">
        <v>891196757</v>
      </c>
      <c r="C6" s="2">
        <v>681238946</v>
      </c>
      <c r="D6" s="2">
        <v>1070704359</v>
      </c>
      <c r="E6" s="2">
        <v>365564831</v>
      </c>
      <c r="F6" s="2">
        <v>773878913</v>
      </c>
      <c r="G6" s="2">
        <v>1164649920</v>
      </c>
      <c r="H6" s="11">
        <v>279312839</v>
      </c>
      <c r="I6" s="11">
        <v>554023453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15</v>
      </c>
      <c r="B7" s="14">
        <v>679046113</v>
      </c>
      <c r="C7" s="14">
        <v>516737236</v>
      </c>
      <c r="D7" s="14">
        <v>812030238</v>
      </c>
      <c r="E7" s="14">
        <v>282063016</v>
      </c>
      <c r="F7" s="14">
        <v>595614834</v>
      </c>
      <c r="G7" s="2">
        <v>892211803</v>
      </c>
      <c r="H7" s="11">
        <v>208895452</v>
      </c>
      <c r="I7" s="11">
        <v>420270541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8" t="s">
        <v>18</v>
      </c>
      <c r="B8" s="15">
        <f t="shared" ref="B8:I8" si="0">B6-B7</f>
        <v>212150644</v>
      </c>
      <c r="C8" s="15">
        <f t="shared" si="0"/>
        <v>164501710</v>
      </c>
      <c r="D8" s="15">
        <f t="shared" si="0"/>
        <v>258674121</v>
      </c>
      <c r="E8" s="15">
        <f t="shared" si="0"/>
        <v>83501815</v>
      </c>
      <c r="F8" s="15">
        <f t="shared" si="0"/>
        <v>178264079</v>
      </c>
      <c r="G8" s="16">
        <f t="shared" si="0"/>
        <v>272438117</v>
      </c>
      <c r="H8" s="16">
        <f t="shared" si="0"/>
        <v>70417387</v>
      </c>
      <c r="I8" s="16">
        <f t="shared" si="0"/>
        <v>133752912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/>
      <c r="B9" s="15"/>
      <c r="C9" s="15"/>
      <c r="D9" s="15"/>
      <c r="E9" s="15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8" t="s">
        <v>28</v>
      </c>
      <c r="B10" s="15">
        <v>190551844</v>
      </c>
      <c r="C10" s="15">
        <v>142183453</v>
      </c>
      <c r="D10" s="15">
        <v>224112028</v>
      </c>
      <c r="E10" s="15">
        <v>72985297</v>
      </c>
      <c r="F10" s="15">
        <v>149674462</v>
      </c>
      <c r="G10" s="15">
        <f t="shared" ref="G10:I10" si="1">SUM(G11:G13)</f>
        <v>-226883024</v>
      </c>
      <c r="H10" s="15">
        <f t="shared" si="1"/>
        <v>-72763512</v>
      </c>
      <c r="I10" s="15">
        <f t="shared" si="1"/>
        <v>-147135578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32</v>
      </c>
      <c r="B11" s="2"/>
      <c r="C11" s="2"/>
      <c r="D11" s="2"/>
      <c r="E11" s="2"/>
      <c r="F11" s="2"/>
      <c r="G11" s="2">
        <v>-233991355</v>
      </c>
      <c r="H11" s="11">
        <v>-74540178</v>
      </c>
      <c r="I11" s="11">
        <v>-152283413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34</v>
      </c>
      <c r="B12" s="2">
        <v>3667977</v>
      </c>
      <c r="C12" s="2"/>
      <c r="D12" s="2">
        <v>2669877</v>
      </c>
      <c r="E12" s="2">
        <v>2110196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 t="s">
        <v>37</v>
      </c>
      <c r="B13" s="2"/>
      <c r="C13" s="2"/>
      <c r="D13" s="2"/>
      <c r="E13" s="2"/>
      <c r="F13" s="2"/>
      <c r="G13" s="2">
        <v>7108331</v>
      </c>
      <c r="H13" s="11">
        <v>1776666</v>
      </c>
      <c r="I13" s="11">
        <v>5147835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8" t="s">
        <v>40</v>
      </c>
      <c r="B14" s="15">
        <f t="shared" ref="B14:F14" si="2">B8-B10+B12</f>
        <v>25266777</v>
      </c>
      <c r="C14" s="15">
        <f t="shared" si="2"/>
        <v>22318257</v>
      </c>
      <c r="D14" s="15">
        <f t="shared" si="2"/>
        <v>37231970</v>
      </c>
      <c r="E14" s="15">
        <f t="shared" si="2"/>
        <v>12626714</v>
      </c>
      <c r="F14" s="15">
        <f t="shared" si="2"/>
        <v>28589617</v>
      </c>
      <c r="G14" s="15">
        <f t="shared" ref="G14:I14" si="3">SUM(G8,G10)</f>
        <v>45555093</v>
      </c>
      <c r="H14" s="15">
        <f t="shared" si="3"/>
        <v>-2346125</v>
      </c>
      <c r="I14" s="15">
        <f t="shared" si="3"/>
        <v>-13382666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7" t="s">
        <v>43</v>
      </c>
      <c r="B15" s="15"/>
      <c r="C15" s="15"/>
      <c r="D15" s="15"/>
      <c r="E15" s="15"/>
      <c r="F15" s="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46</v>
      </c>
      <c r="B16" s="2">
        <v>16349191</v>
      </c>
      <c r="C16" s="2">
        <v>8927095</v>
      </c>
      <c r="D16" s="2">
        <v>15479483</v>
      </c>
      <c r="E16" s="2">
        <v>12568179</v>
      </c>
      <c r="F16" s="2">
        <v>21619179</v>
      </c>
      <c r="G16" s="2">
        <v>37747750</v>
      </c>
      <c r="H16" s="11">
        <v>13091227</v>
      </c>
      <c r="I16" s="11">
        <v>29306828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49</v>
      </c>
      <c r="B17" s="2">
        <v>9387922</v>
      </c>
      <c r="C17" s="2">
        <v>5001315</v>
      </c>
      <c r="D17" s="2">
        <v>6957232</v>
      </c>
      <c r="E17" s="2">
        <v>1986895</v>
      </c>
      <c r="F17" s="2">
        <v>5191514</v>
      </c>
      <c r="G17" s="2">
        <v>5879675</v>
      </c>
      <c r="H17" s="11">
        <v>2196370</v>
      </c>
      <c r="I17" s="11">
        <v>4430532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8" t="s">
        <v>52</v>
      </c>
      <c r="B18" s="15">
        <f t="shared" ref="B18:I18" si="4">B14-B16+B17</f>
        <v>18305508</v>
      </c>
      <c r="C18" s="15">
        <f t="shared" si="4"/>
        <v>18392477</v>
      </c>
      <c r="D18" s="15">
        <f t="shared" si="4"/>
        <v>28709719</v>
      </c>
      <c r="E18" s="15">
        <f t="shared" si="4"/>
        <v>2045430</v>
      </c>
      <c r="F18" s="15">
        <f t="shared" si="4"/>
        <v>12161952</v>
      </c>
      <c r="G18" s="15">
        <f t="shared" si="4"/>
        <v>13687018</v>
      </c>
      <c r="H18" s="15">
        <f t="shared" si="4"/>
        <v>-13240982</v>
      </c>
      <c r="I18" s="15">
        <f t="shared" si="4"/>
        <v>-38258962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57</v>
      </c>
      <c r="B19" s="14">
        <v>871691</v>
      </c>
      <c r="C19" s="14">
        <v>875832</v>
      </c>
      <c r="D19" s="14">
        <v>1367129</v>
      </c>
      <c r="E19" s="14">
        <v>97401</v>
      </c>
      <c r="F19" s="14">
        <v>579140</v>
      </c>
      <c r="G19" s="2">
        <v>651763</v>
      </c>
      <c r="H19" s="11">
        <v>0</v>
      </c>
      <c r="I19" s="11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8" t="s">
        <v>60</v>
      </c>
      <c r="B20" s="15">
        <f t="shared" ref="B20:I20" si="5">B18-B19</f>
        <v>17433817</v>
      </c>
      <c r="C20" s="15">
        <f t="shared" si="5"/>
        <v>17516645</v>
      </c>
      <c r="D20" s="15">
        <f t="shared" si="5"/>
        <v>27342590</v>
      </c>
      <c r="E20" s="15">
        <f t="shared" si="5"/>
        <v>1948029</v>
      </c>
      <c r="F20" s="15">
        <f t="shared" si="5"/>
        <v>11582812</v>
      </c>
      <c r="G20" s="16">
        <f t="shared" si="5"/>
        <v>13035255</v>
      </c>
      <c r="H20" s="16">
        <f t="shared" si="5"/>
        <v>-13240982</v>
      </c>
      <c r="I20" s="16">
        <f t="shared" si="5"/>
        <v>-38258962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15"/>
      <c r="C21" s="15"/>
      <c r="D21" s="15"/>
      <c r="E21" s="15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2" t="s">
        <v>67</v>
      </c>
      <c r="B22" s="15">
        <f t="shared" ref="B22:I22" si="6">SUM(B23:B24)</f>
        <v>-5353125</v>
      </c>
      <c r="C22" s="15">
        <f t="shared" si="6"/>
        <v>-4640323</v>
      </c>
      <c r="D22" s="15">
        <f t="shared" si="6"/>
        <v>-7907558</v>
      </c>
      <c r="E22" s="15">
        <f t="shared" si="6"/>
        <v>-942686</v>
      </c>
      <c r="F22" s="15">
        <f t="shared" si="6"/>
        <v>-3956620</v>
      </c>
      <c r="G22" s="15">
        <f t="shared" si="6"/>
        <v>-4810399</v>
      </c>
      <c r="H22" s="15">
        <f t="shared" si="6"/>
        <v>-644117</v>
      </c>
      <c r="I22" s="15">
        <f t="shared" si="6"/>
        <v>-1410206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70</v>
      </c>
      <c r="B23" s="2">
        <v>-7684947</v>
      </c>
      <c r="C23" s="2">
        <v>-7195023</v>
      </c>
      <c r="D23" s="2">
        <v>-9808810</v>
      </c>
      <c r="E23" s="2">
        <v>-1563195</v>
      </c>
      <c r="F23" s="2">
        <v>-5484965</v>
      </c>
      <c r="G23" s="2">
        <v>-7710530</v>
      </c>
      <c r="H23" s="11">
        <v>-1675877</v>
      </c>
      <c r="I23" s="11">
        <v>-3632782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73</v>
      </c>
      <c r="B24" s="2">
        <v>2331822</v>
      </c>
      <c r="C24" s="2">
        <v>2554700</v>
      </c>
      <c r="D24" s="2">
        <v>1901252</v>
      </c>
      <c r="E24" s="2">
        <v>620509</v>
      </c>
      <c r="F24" s="2">
        <v>1528345</v>
      </c>
      <c r="G24" s="2">
        <v>2900131</v>
      </c>
      <c r="H24" s="11">
        <v>1031760</v>
      </c>
      <c r="I24" s="11">
        <v>2222576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1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8" t="s">
        <v>77</v>
      </c>
      <c r="B26" s="21">
        <f t="shared" ref="B26:I26" si="7">B20+B22</f>
        <v>12080692</v>
      </c>
      <c r="C26" s="21">
        <f t="shared" si="7"/>
        <v>12876322</v>
      </c>
      <c r="D26" s="21">
        <f t="shared" si="7"/>
        <v>19435032</v>
      </c>
      <c r="E26" s="21">
        <f t="shared" si="7"/>
        <v>1005343</v>
      </c>
      <c r="F26" s="21">
        <f t="shared" si="7"/>
        <v>7626192</v>
      </c>
      <c r="G26" s="21">
        <f t="shared" si="7"/>
        <v>8224856</v>
      </c>
      <c r="H26" s="21">
        <f t="shared" si="7"/>
        <v>-13885099</v>
      </c>
      <c r="I26" s="21">
        <f t="shared" si="7"/>
        <v>-39669168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5"/>
      <c r="C27" s="15"/>
      <c r="D27" s="15"/>
      <c r="E27" s="15"/>
      <c r="F27" s="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80</v>
      </c>
      <c r="B28" s="23">
        <f>B26/('1'!B42/10)</f>
        <v>1.2892111162904265</v>
      </c>
      <c r="C28" s="23">
        <f>C26/('1'!C42/10)</f>
        <v>1.3741180935111148</v>
      </c>
      <c r="D28" s="23">
        <f>D26/('1'!D42/10)</f>
        <v>2.0740417270682969</v>
      </c>
      <c r="E28" s="23">
        <f>E26/('1'!E42/10)</f>
        <v>0.10728684840940951</v>
      </c>
      <c r="F28" s="23">
        <f>F26/('1'!F42/10)</f>
        <v>0.8138417485823759</v>
      </c>
      <c r="G28" s="23">
        <f>G26/('1'!G42/10)</f>
        <v>0.87772917189578303</v>
      </c>
      <c r="H28" s="23">
        <f>H26/('1'!H42/10)</f>
        <v>-1.4817714069353878</v>
      </c>
      <c r="I28" s="23">
        <f>I26/('1'!I42/10)</f>
        <v>-4.2333611650385974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7" t="s">
        <v>85</v>
      </c>
      <c r="B29" s="2">
        <f>'1'!B42/10</f>
        <v>9370608</v>
      </c>
      <c r="C29" s="2">
        <f>'1'!C42/10</f>
        <v>9370608</v>
      </c>
      <c r="D29" s="2">
        <f>'1'!D42/10</f>
        <v>9370608</v>
      </c>
      <c r="E29" s="2">
        <f>'1'!E42/10</f>
        <v>9370608</v>
      </c>
      <c r="F29" s="2">
        <f>'1'!F42/10</f>
        <v>9370608</v>
      </c>
      <c r="G29" s="2">
        <f>'1'!G42/10</f>
        <v>9370608</v>
      </c>
      <c r="H29" s="2">
        <f>'1'!H42/10</f>
        <v>9370608</v>
      </c>
      <c r="I29" s="2">
        <f>'1'!I42/10</f>
        <v>9370608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10"/>
      <c r="E30" s="2"/>
      <c r="F30" s="10"/>
      <c r="G30" s="23"/>
      <c r="H30" s="2"/>
      <c r="I30" s="2"/>
      <c r="J30" s="2"/>
      <c r="K30" s="2"/>
      <c r="L30" s="2"/>
      <c r="M30" s="2"/>
      <c r="N30" s="2"/>
      <c r="O30" s="2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6" sqref="L16"/>
    </sheetView>
  </sheetViews>
  <sheetFormatPr defaultColWidth="12.625" defaultRowHeight="15" customHeight="1" x14ac:dyDescent="0.2"/>
  <cols>
    <col min="1" max="1" width="36.125" customWidth="1"/>
    <col min="2" max="5" width="12.625" customWidth="1"/>
    <col min="6" max="6" width="12.125" customWidth="1"/>
    <col min="7" max="7" width="14.5" customWidth="1"/>
    <col min="8" max="9" width="12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3"/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8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989578591</v>
      </c>
      <c r="C7" s="2">
        <v>774663536</v>
      </c>
      <c r="D7" s="2">
        <v>1199841166</v>
      </c>
      <c r="E7" s="2">
        <v>419921189</v>
      </c>
      <c r="F7" s="2">
        <v>916873012</v>
      </c>
      <c r="G7" s="2">
        <v>1320335873</v>
      </c>
      <c r="H7" s="11">
        <v>337620970</v>
      </c>
      <c r="I7" s="11">
        <v>767936228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-642150678</v>
      </c>
      <c r="C8" s="2">
        <v>-393102319</v>
      </c>
      <c r="D8" s="2">
        <v>-647151682</v>
      </c>
      <c r="E8" s="2">
        <v>-315498948</v>
      </c>
      <c r="F8" s="2">
        <v>-514345116</v>
      </c>
      <c r="G8" s="2">
        <v>-693568838</v>
      </c>
      <c r="H8" s="11">
        <v>-261540338</v>
      </c>
      <c r="I8" s="11">
        <v>-475055408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>
        <v>-119383541</v>
      </c>
      <c r="C9" s="2">
        <v>-89867086</v>
      </c>
      <c r="D9" s="2">
        <v>-140042772</v>
      </c>
      <c r="E9" s="2">
        <v>-41701811</v>
      </c>
      <c r="F9" s="2">
        <v>-103051638</v>
      </c>
      <c r="G9" s="2">
        <v>-157879647</v>
      </c>
      <c r="H9" s="11">
        <v>-45289132</v>
      </c>
      <c r="I9" s="11">
        <v>-96897487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17</v>
      </c>
      <c r="B10" s="2">
        <v>-192063209</v>
      </c>
      <c r="C10" s="2">
        <v>-142611981</v>
      </c>
      <c r="D10" s="2">
        <v>-221610086</v>
      </c>
      <c r="E10" s="2">
        <v>-65316828</v>
      </c>
      <c r="F10" s="2">
        <v>-131490408</v>
      </c>
      <c r="G10" s="2">
        <v>-227212384</v>
      </c>
      <c r="H10" s="11">
        <v>-57290122</v>
      </c>
      <c r="I10" s="11">
        <v>-139323909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20</v>
      </c>
      <c r="B11" s="2">
        <v>-88278073</v>
      </c>
      <c r="C11" s="2">
        <v>-79452551</v>
      </c>
      <c r="D11" s="2">
        <v>-128069313</v>
      </c>
      <c r="E11" s="2">
        <v>-54101839</v>
      </c>
      <c r="F11" s="2">
        <v>-95272658</v>
      </c>
      <c r="G11" s="2">
        <v>-141849355</v>
      </c>
      <c r="H11" s="11">
        <v>-35949869</v>
      </c>
      <c r="I11" s="11">
        <v>-86100285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21</v>
      </c>
      <c r="B12" s="2">
        <v>-1758863</v>
      </c>
      <c r="C12" s="2"/>
      <c r="D12" s="2">
        <v>-2628145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24</v>
      </c>
      <c r="B13" s="2"/>
      <c r="C13" s="2">
        <v>-1708519</v>
      </c>
      <c r="D13" s="2"/>
      <c r="E13" s="2">
        <v>-870177</v>
      </c>
      <c r="F13" s="2">
        <v>-1720842</v>
      </c>
      <c r="G13" s="2">
        <v>-2680242</v>
      </c>
      <c r="H13" s="11">
        <v>-3680575</v>
      </c>
      <c r="I13" s="11">
        <v>-4669285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29</v>
      </c>
      <c r="B15" s="2">
        <v>3577000</v>
      </c>
      <c r="C15" s="2">
        <v>1317000</v>
      </c>
      <c r="D15" s="2">
        <v>1756000</v>
      </c>
      <c r="E15" s="2">
        <v>3136757</v>
      </c>
      <c r="F15" s="2">
        <v>6164603</v>
      </c>
      <c r="G15" s="2">
        <v>9503799</v>
      </c>
      <c r="H15" s="11">
        <v>853231</v>
      </c>
      <c r="I15" s="11">
        <v>4590520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30</v>
      </c>
      <c r="B16" s="2">
        <v>2629971</v>
      </c>
      <c r="C16" s="2">
        <v>20000</v>
      </c>
      <c r="D16" s="2">
        <v>199251</v>
      </c>
      <c r="E16" s="2">
        <v>210229</v>
      </c>
      <c r="F16" s="2">
        <v>210229</v>
      </c>
      <c r="G16" s="2">
        <v>350380</v>
      </c>
      <c r="H16" s="2"/>
      <c r="I16" s="11">
        <v>166550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33</v>
      </c>
      <c r="B17" s="2">
        <v>-10706554</v>
      </c>
      <c r="C17" s="2">
        <v>-8995825</v>
      </c>
      <c r="D17" s="2">
        <v>-11159234</v>
      </c>
      <c r="E17" s="2">
        <v>-6644112</v>
      </c>
      <c r="F17" s="2">
        <v>-23959599</v>
      </c>
      <c r="G17" s="2">
        <v>-32667492</v>
      </c>
      <c r="H17" s="11">
        <v>-14368230</v>
      </c>
      <c r="I17" s="11">
        <v>-26993024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35</v>
      </c>
      <c r="B18" s="2">
        <v>-25568326</v>
      </c>
      <c r="C18" s="2">
        <v>-14428922</v>
      </c>
      <c r="D18" s="2">
        <v>-25137747</v>
      </c>
      <c r="E18" s="2">
        <v>-13680895</v>
      </c>
      <c r="F18" s="2">
        <v>-21600724</v>
      </c>
      <c r="G18" s="2">
        <v>-28379116</v>
      </c>
      <c r="H18" s="11">
        <v>-12095654</v>
      </c>
      <c r="I18" s="11">
        <v>-19323315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15">
        <f t="shared" ref="B19:I19" si="0">SUM(B7:B18)</f>
        <v>-84123682</v>
      </c>
      <c r="C19" s="15">
        <f t="shared" si="0"/>
        <v>45833333</v>
      </c>
      <c r="D19" s="15">
        <f t="shared" si="0"/>
        <v>25997438</v>
      </c>
      <c r="E19" s="15">
        <f t="shared" si="0"/>
        <v>-74546435</v>
      </c>
      <c r="F19" s="15">
        <f t="shared" si="0"/>
        <v>31806859</v>
      </c>
      <c r="G19" s="15">
        <f t="shared" si="0"/>
        <v>45952978</v>
      </c>
      <c r="H19" s="15">
        <f t="shared" si="0"/>
        <v>-91739719</v>
      </c>
      <c r="I19" s="15">
        <f t="shared" si="0"/>
        <v>-75669415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8" t="s">
        <v>44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8" t="s">
        <v>45</v>
      </c>
      <c r="B22" s="2">
        <v>-33180460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 t="s">
        <v>48</v>
      </c>
      <c r="B23" s="2">
        <v>1427953</v>
      </c>
      <c r="C23" s="2">
        <v>1427983</v>
      </c>
      <c r="D23" s="2">
        <v>1427983</v>
      </c>
      <c r="E23" s="2"/>
      <c r="F23" s="2"/>
      <c r="G23" s="2">
        <v>1427952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54</v>
      </c>
      <c r="B25" s="2">
        <v>-1213473</v>
      </c>
      <c r="C25" s="2">
        <v>-17863523</v>
      </c>
      <c r="D25" s="2">
        <v>-33366769</v>
      </c>
      <c r="E25" s="2">
        <v>-6446559</v>
      </c>
      <c r="F25" s="2">
        <v>-13980357</v>
      </c>
      <c r="G25" s="2">
        <v>-14195357</v>
      </c>
      <c r="H25" s="11">
        <v>-1975458</v>
      </c>
      <c r="I25" s="11">
        <v>-8240073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/>
      <c r="B26" s="15">
        <f t="shared" ref="B26:I26" si="1">SUM(B22:B25)</f>
        <v>-32965980</v>
      </c>
      <c r="C26" s="15">
        <f t="shared" si="1"/>
        <v>-16435540</v>
      </c>
      <c r="D26" s="15">
        <f t="shared" si="1"/>
        <v>-31938786</v>
      </c>
      <c r="E26" s="15">
        <f t="shared" si="1"/>
        <v>-6446559</v>
      </c>
      <c r="F26" s="15">
        <f t="shared" si="1"/>
        <v>-13980357</v>
      </c>
      <c r="G26" s="15">
        <f t="shared" si="1"/>
        <v>-12767405</v>
      </c>
      <c r="H26" s="15">
        <f t="shared" si="1"/>
        <v>-1975458</v>
      </c>
      <c r="I26" s="15">
        <f t="shared" si="1"/>
        <v>-8240073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58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61</v>
      </c>
      <c r="B29" s="2">
        <v>295225</v>
      </c>
      <c r="C29" s="2">
        <v>-24870575</v>
      </c>
      <c r="D29" s="2">
        <v>-26312475</v>
      </c>
      <c r="E29" s="2">
        <v>-25203</v>
      </c>
      <c r="F29" s="2">
        <v>-3497291</v>
      </c>
      <c r="G29" s="2">
        <v>-16364838</v>
      </c>
      <c r="H29" s="11">
        <v>-290625</v>
      </c>
      <c r="I29" s="11">
        <v>-9190812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5"/>
      <c r="B31" s="15">
        <f t="shared" ref="B31:I31" si="2">SUM(B29:B30)</f>
        <v>295225</v>
      </c>
      <c r="C31" s="15">
        <f t="shared" si="2"/>
        <v>-24870575</v>
      </c>
      <c r="D31" s="15">
        <f t="shared" si="2"/>
        <v>-26312475</v>
      </c>
      <c r="E31" s="15">
        <f t="shared" si="2"/>
        <v>-25203</v>
      </c>
      <c r="F31" s="15">
        <f t="shared" si="2"/>
        <v>-3497291</v>
      </c>
      <c r="G31" s="15">
        <f t="shared" si="2"/>
        <v>-16364838</v>
      </c>
      <c r="H31" s="15">
        <f t="shared" si="2"/>
        <v>-290625</v>
      </c>
      <c r="I31" s="15">
        <f t="shared" si="2"/>
        <v>-9190812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 t="s">
        <v>69</v>
      </c>
      <c r="B33" s="15">
        <f t="shared" ref="B33:I33" si="3">SUM(B19,B26,B31)</f>
        <v>-116794437</v>
      </c>
      <c r="C33" s="15">
        <f t="shared" si="3"/>
        <v>4527218</v>
      </c>
      <c r="D33" s="15">
        <f t="shared" si="3"/>
        <v>-32253823</v>
      </c>
      <c r="E33" s="15">
        <f t="shared" si="3"/>
        <v>-81018197</v>
      </c>
      <c r="F33" s="15">
        <f t="shared" si="3"/>
        <v>14329211</v>
      </c>
      <c r="G33" s="15">
        <f t="shared" si="3"/>
        <v>16820735</v>
      </c>
      <c r="H33" s="15">
        <f t="shared" si="3"/>
        <v>-94005802</v>
      </c>
      <c r="I33" s="15">
        <f t="shared" si="3"/>
        <v>-93100300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7" t="s">
        <v>72</v>
      </c>
      <c r="B34" s="2">
        <v>-186143187</v>
      </c>
      <c r="C34" s="2">
        <v>-240413072</v>
      </c>
      <c r="D34" s="2">
        <v>-240413072</v>
      </c>
      <c r="E34" s="2">
        <v>-509135838</v>
      </c>
      <c r="F34" s="2">
        <v>-509135838</v>
      </c>
      <c r="G34" s="2">
        <v>-509135838</v>
      </c>
      <c r="H34" s="11">
        <v>-484870076</v>
      </c>
      <c r="I34" s="11">
        <v>-484870076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8" t="s">
        <v>75</v>
      </c>
      <c r="B35" s="15">
        <f t="shared" ref="B35:I35" si="4">SUM(B33:B34)</f>
        <v>-302937624</v>
      </c>
      <c r="C35" s="15">
        <f t="shared" si="4"/>
        <v>-235885854</v>
      </c>
      <c r="D35" s="15">
        <f t="shared" si="4"/>
        <v>-272666895</v>
      </c>
      <c r="E35" s="15">
        <f t="shared" si="4"/>
        <v>-590154035</v>
      </c>
      <c r="F35" s="15">
        <f t="shared" si="4"/>
        <v>-494806627</v>
      </c>
      <c r="G35" s="15">
        <f t="shared" si="4"/>
        <v>-492315103</v>
      </c>
      <c r="H35" s="15">
        <f t="shared" si="4"/>
        <v>-578875878</v>
      </c>
      <c r="I35" s="15">
        <f t="shared" si="4"/>
        <v>-577970376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B36" s="15"/>
      <c r="C36" s="15"/>
      <c r="D36" s="15"/>
      <c r="E36" s="15"/>
      <c r="F36" s="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8" t="s">
        <v>78</v>
      </c>
      <c r="B37" s="22">
        <f>B19/('1'!B42/10)</f>
        <v>-8.9773984783057834</v>
      </c>
      <c r="C37" s="22">
        <f>C19/('1'!C42/10)</f>
        <v>4.8911802734678478</v>
      </c>
      <c r="D37" s="22">
        <f>D19/('1'!D42/10)</f>
        <v>2.7743597854056001</v>
      </c>
      <c r="E37" s="22">
        <f>E19/('1'!E42/10)</f>
        <v>-7.9553466541338622</v>
      </c>
      <c r="F37" s="22">
        <f>F19/('1'!F42/10)</f>
        <v>3.394321798542848</v>
      </c>
      <c r="G37" s="22">
        <f>G19/('1'!G42/10)</f>
        <v>4.9039483884076676</v>
      </c>
      <c r="H37" s="22">
        <f>H19/('1'!H42/10)</f>
        <v>-9.7901565191927773</v>
      </c>
      <c r="I37" s="22">
        <f>I19/('1'!I42/10)</f>
        <v>-8.0751873304272248</v>
      </c>
      <c r="J37" s="2"/>
      <c r="K37" s="2"/>
      <c r="L37" s="2"/>
      <c r="M37" s="2"/>
      <c r="N37" s="2"/>
      <c r="O37" s="2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5">
      <c r="A38" s="8" t="s">
        <v>82</v>
      </c>
      <c r="B38" s="2">
        <f>'1'!B42/10</f>
        <v>9370608</v>
      </c>
      <c r="C38" s="2">
        <f>'1'!C42/10</f>
        <v>9370608</v>
      </c>
      <c r="D38" s="2">
        <f>'1'!D42/10</f>
        <v>9370608</v>
      </c>
      <c r="E38" s="2">
        <f>'1'!E42/10</f>
        <v>9370608</v>
      </c>
      <c r="F38" s="2">
        <f>'1'!F42/10</f>
        <v>9370608</v>
      </c>
      <c r="G38" s="2">
        <f>'1'!G42/10</f>
        <v>9370608</v>
      </c>
      <c r="H38" s="2">
        <f>'1'!H42/10</f>
        <v>9370608</v>
      </c>
      <c r="I38" s="2">
        <f>'1'!I42/10</f>
        <v>9370608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10"/>
      <c r="E39" s="2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5" customWidth="1"/>
    <col min="3" max="3" width="10.875" customWidth="1"/>
    <col min="4" max="4" width="10.375" customWidth="1"/>
    <col min="5" max="5" width="10.125" customWidth="1"/>
    <col min="6" max="6" width="10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88</v>
      </c>
    </row>
    <row r="3" spans="1:6" x14ac:dyDescent="0.25">
      <c r="A3" s="1" t="s">
        <v>4</v>
      </c>
    </row>
    <row r="4" spans="1:6" ht="15.75" x14ac:dyDescent="0.25">
      <c r="A4" s="5"/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</row>
    <row r="5" spans="1:6" ht="15.75" x14ac:dyDescent="0.25">
      <c r="A5" s="7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</row>
    <row r="6" spans="1:6" x14ac:dyDescent="0.25">
      <c r="A6" s="13" t="s">
        <v>89</v>
      </c>
      <c r="B6" s="24">
        <f>'2'!B26/'1'!B21</f>
        <v>7.1744261140194816E-3</v>
      </c>
      <c r="C6" s="24">
        <f>'2'!C26/'1'!C21</f>
        <v>7.580877811422619E-3</v>
      </c>
      <c r="D6" s="24">
        <f>'2'!D26/'1'!D21</f>
        <v>1.189740480759912E-2</v>
      </c>
      <c r="E6" s="24">
        <f>'2'!E26/'1'!E21</f>
        <v>4.6116766794990655E-4</v>
      </c>
      <c r="F6" s="24">
        <f>'2'!F26/'1'!F21</f>
        <v>3.6287241699769022E-3</v>
      </c>
    </row>
    <row r="7" spans="1:6" x14ac:dyDescent="0.25">
      <c r="A7" s="13" t="s">
        <v>90</v>
      </c>
      <c r="B7" s="24">
        <f>'2'!B26/'1'!B41</f>
        <v>1.3474537069339104E-2</v>
      </c>
      <c r="C7" s="24">
        <f>'2'!C26/'1'!C41</f>
        <v>1.3646878921051233E-2</v>
      </c>
      <c r="D7" s="24">
        <f>'2'!D26/'1'!D41</f>
        <v>2.395729384638056E-2</v>
      </c>
      <c r="E7" s="24">
        <f>'2'!E26/'1'!E41</f>
        <v>1.1233906900077252E-3</v>
      </c>
      <c r="F7" s="24">
        <f>'2'!F26/'1'!F41</f>
        <v>8.626492041407979E-3</v>
      </c>
    </row>
    <row r="8" spans="1:6" x14ac:dyDescent="0.25">
      <c r="A8" s="13" t="s">
        <v>91</v>
      </c>
      <c r="B8" s="24">
        <f>'1'!B35/'1'!B41</f>
        <v>0</v>
      </c>
      <c r="C8" s="24">
        <f>'1'!C35/'1'!C41</f>
        <v>0</v>
      </c>
      <c r="D8" s="24">
        <f>'1'!D35/'1'!D41</f>
        <v>0</v>
      </c>
      <c r="E8" s="24">
        <f>'1'!E35/'1'!E41</f>
        <v>0</v>
      </c>
      <c r="F8" s="24">
        <f>'1'!F35/'1'!F41</f>
        <v>0</v>
      </c>
    </row>
    <row r="9" spans="1:6" x14ac:dyDescent="0.25">
      <c r="A9" s="13" t="s">
        <v>92</v>
      </c>
      <c r="B9" s="25">
        <f>'1'!B14/'1'!B25</f>
        <v>1.2328576145617791</v>
      </c>
      <c r="C9" s="25">
        <f>'1'!C14/'1'!C25</f>
        <v>1.2525044107920613</v>
      </c>
      <c r="D9" s="25">
        <f>'1'!D14/'1'!D25</f>
        <v>1.2223199531601654</v>
      </c>
      <c r="E9" s="25">
        <f>'1'!E14/'1'!E25</f>
        <v>1.1667229447526299</v>
      </c>
      <c r="F9" s="25">
        <f>'1'!F14/'1'!F25</f>
        <v>1.167239037816534</v>
      </c>
    </row>
    <row r="10" spans="1:6" x14ac:dyDescent="0.25">
      <c r="A10" s="13" t="s">
        <v>93</v>
      </c>
      <c r="B10" s="24">
        <f>'2'!B26/'2'!B6</f>
        <v>1.3555583438910562E-2</v>
      </c>
      <c r="C10" s="24">
        <f>'2'!C26/'2'!C6</f>
        <v>1.8901329813284046E-2</v>
      </c>
      <c r="D10" s="24">
        <f>'2'!D26/'2'!D6</f>
        <v>1.8151632461972635E-2</v>
      </c>
      <c r="E10" s="24">
        <f>'2'!E26/'2'!E6</f>
        <v>2.7501086394166839E-3</v>
      </c>
      <c r="F10" s="24">
        <f>'2'!F26/'2'!F6</f>
        <v>9.8545029098111633E-3</v>
      </c>
    </row>
    <row r="11" spans="1:6" x14ac:dyDescent="0.25">
      <c r="A11" s="13" t="s">
        <v>94</v>
      </c>
      <c r="B11" s="24">
        <f>'2'!B14/'2'!B6</f>
        <v>2.8351513626524563E-2</v>
      </c>
      <c r="C11" s="24">
        <f>'2'!C14/'2'!C6</f>
        <v>3.2761275806448095E-2</v>
      </c>
      <c r="D11" s="24">
        <f>'2'!D14/'2'!D6</f>
        <v>3.4773343068084023E-2</v>
      </c>
      <c r="E11" s="24">
        <f>'2'!E14/'2'!E6</f>
        <v>3.4540286508031183E-2</v>
      </c>
      <c r="F11" s="24">
        <f>'2'!F14/'2'!F6</f>
        <v>3.6943269185576062E-2</v>
      </c>
    </row>
    <row r="12" spans="1:6" x14ac:dyDescent="0.25">
      <c r="A12" s="13" t="s">
        <v>95</v>
      </c>
      <c r="B12" s="24">
        <f>'2'!B26/('1'!B41+'1'!B35)</f>
        <v>1.3474537069339104E-2</v>
      </c>
      <c r="C12" s="24">
        <f>'2'!C26/('1'!C41+'1'!C35)</f>
        <v>1.3646878921051233E-2</v>
      </c>
      <c r="D12" s="24">
        <f>'2'!D26/('1'!D41+'1'!D35)</f>
        <v>2.395729384638056E-2</v>
      </c>
      <c r="E12" s="24">
        <f>'2'!E26/('1'!E41+'1'!E35)</f>
        <v>1.1233906900077252E-3</v>
      </c>
      <c r="F12" s="24">
        <f>'2'!F26/('1'!F41+'1'!F35)</f>
        <v>8.626492041407979E-3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2020-04-11T14:47:09Z</dcterms:modified>
</cp:coreProperties>
</file>