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jtDM93qjlEyf4Yo9r9xUuyKMcZGQ=="/>
    </ext>
  </extLst>
</workbook>
</file>

<file path=xl/calcChain.xml><?xml version="1.0" encoding="utf-8"?>
<calcChain xmlns="http://schemas.openxmlformats.org/spreadsheetml/2006/main">
  <c r="C8" i="4" l="1"/>
  <c r="H31" i="3"/>
  <c r="E31" i="3"/>
  <c r="D31" i="3"/>
  <c r="F26" i="3"/>
  <c r="F28" i="3" s="1"/>
  <c r="B26" i="3"/>
  <c r="B28" i="3" s="1"/>
  <c r="H24" i="3"/>
  <c r="G24" i="3"/>
  <c r="F24" i="3"/>
  <c r="E24" i="3"/>
  <c r="D24" i="3"/>
  <c r="C24" i="3"/>
  <c r="B24" i="3"/>
  <c r="H17" i="3"/>
  <c r="G17" i="3"/>
  <c r="F17" i="3"/>
  <c r="E17" i="3"/>
  <c r="D17" i="3"/>
  <c r="C17" i="3"/>
  <c r="B17" i="3"/>
  <c r="H12" i="3"/>
  <c r="H26" i="3" s="1"/>
  <c r="H28" i="3" s="1"/>
  <c r="G12" i="3"/>
  <c r="G31" i="3" s="1"/>
  <c r="F12" i="3"/>
  <c r="F31" i="3" s="1"/>
  <c r="E12" i="3"/>
  <c r="E26" i="3" s="1"/>
  <c r="E28" i="3" s="1"/>
  <c r="D12" i="3"/>
  <c r="D26" i="3" s="1"/>
  <c r="D28" i="3" s="1"/>
  <c r="C12" i="3"/>
  <c r="C31" i="3" s="1"/>
  <c r="B12" i="3"/>
  <c r="B31" i="3" s="1"/>
  <c r="H23" i="2"/>
  <c r="G23" i="2"/>
  <c r="F23" i="2"/>
  <c r="E23" i="2"/>
  <c r="D23" i="2"/>
  <c r="C23" i="2"/>
  <c r="B23" i="2"/>
  <c r="F19" i="2"/>
  <c r="F21" i="2" s="1"/>
  <c r="F26" i="2" s="1"/>
  <c r="B19" i="2"/>
  <c r="B21" i="2" s="1"/>
  <c r="B26" i="2" s="1"/>
  <c r="F17" i="2"/>
  <c r="F11" i="4" s="1"/>
  <c r="E17" i="2"/>
  <c r="E19" i="2" s="1"/>
  <c r="E21" i="2" s="1"/>
  <c r="E26" i="2" s="1"/>
  <c r="B17" i="2"/>
  <c r="B11" i="4" s="1"/>
  <c r="H12" i="2"/>
  <c r="G12" i="2"/>
  <c r="F12" i="2"/>
  <c r="E12" i="2"/>
  <c r="D12" i="2"/>
  <c r="C12" i="2"/>
  <c r="B12" i="2"/>
  <c r="H10" i="2"/>
  <c r="H17" i="2" s="1"/>
  <c r="H19" i="2" s="1"/>
  <c r="H21" i="2" s="1"/>
  <c r="H26" i="2" s="1"/>
  <c r="H29" i="2" s="1"/>
  <c r="G10" i="2"/>
  <c r="G17" i="2" s="1"/>
  <c r="G19" i="2" s="1"/>
  <c r="G21" i="2" s="1"/>
  <c r="G26" i="2" s="1"/>
  <c r="G29" i="2" s="1"/>
  <c r="F10" i="2"/>
  <c r="E10" i="2"/>
  <c r="D10" i="2"/>
  <c r="D17" i="2" s="1"/>
  <c r="C10" i="2"/>
  <c r="C17" i="2" s="1"/>
  <c r="B10" i="2"/>
  <c r="G49" i="1"/>
  <c r="F49" i="1"/>
  <c r="C49" i="1"/>
  <c r="B49" i="1"/>
  <c r="H44" i="1"/>
  <c r="G44" i="1"/>
  <c r="D44" i="1"/>
  <c r="C44" i="1"/>
  <c r="H43" i="1"/>
  <c r="G43" i="1"/>
  <c r="F43" i="1"/>
  <c r="E43" i="1"/>
  <c r="D43" i="1"/>
  <c r="C43" i="1"/>
  <c r="B43" i="1"/>
  <c r="H36" i="1"/>
  <c r="G36" i="1"/>
  <c r="F36" i="1"/>
  <c r="F44" i="1" s="1"/>
  <c r="E36" i="1"/>
  <c r="E44" i="1" s="1"/>
  <c r="D36" i="1"/>
  <c r="C36" i="1"/>
  <c r="B36" i="1"/>
  <c r="B44" i="1" s="1"/>
  <c r="H31" i="1"/>
  <c r="H49" i="1" s="1"/>
  <c r="G31" i="1"/>
  <c r="G45" i="1" s="1"/>
  <c r="F31" i="1"/>
  <c r="F8" i="4" s="1"/>
  <c r="E31" i="1"/>
  <c r="E49" i="1" s="1"/>
  <c r="D31" i="1"/>
  <c r="D45" i="1" s="1"/>
  <c r="C31" i="1"/>
  <c r="C45" i="1" s="1"/>
  <c r="B31" i="1"/>
  <c r="B8" i="4" s="1"/>
  <c r="H22" i="1"/>
  <c r="G22" i="1"/>
  <c r="G47" i="1" s="1"/>
  <c r="D22" i="1"/>
  <c r="C22" i="1"/>
  <c r="C47" i="1" s="1"/>
  <c r="H21" i="1"/>
  <c r="G21" i="1"/>
  <c r="F21" i="1"/>
  <c r="F9" i="4" s="1"/>
  <c r="E21" i="1"/>
  <c r="E9" i="4" s="1"/>
  <c r="D21" i="1"/>
  <c r="D9" i="4" s="1"/>
  <c r="C21" i="1"/>
  <c r="C9" i="4" s="1"/>
  <c r="B21" i="1"/>
  <c r="B9" i="4" s="1"/>
  <c r="H10" i="1"/>
  <c r="G10" i="1"/>
  <c r="F10" i="1"/>
  <c r="F22" i="1" s="1"/>
  <c r="E10" i="1"/>
  <c r="E22" i="1" s="1"/>
  <c r="D10" i="1"/>
  <c r="C10" i="1"/>
  <c r="B10" i="1"/>
  <c r="B22" i="1" s="1"/>
  <c r="C11" i="4" l="1"/>
  <c r="C19" i="2"/>
  <c r="C21" i="2" s="1"/>
  <c r="C26" i="2" s="1"/>
  <c r="H47" i="1"/>
  <c r="E29" i="2"/>
  <c r="E10" i="4"/>
  <c r="E12" i="4"/>
  <c r="E6" i="4"/>
  <c r="B12" i="4"/>
  <c r="B10" i="4"/>
  <c r="B29" i="2"/>
  <c r="B6" i="4"/>
  <c r="D11" i="4"/>
  <c r="D19" i="2"/>
  <c r="D21" i="2" s="1"/>
  <c r="D26" i="2" s="1"/>
  <c r="F12" i="4"/>
  <c r="F6" i="4"/>
  <c r="F7" i="4"/>
  <c r="F10" i="4"/>
  <c r="F29" i="2"/>
  <c r="E47" i="1"/>
  <c r="D47" i="1"/>
  <c r="H45" i="1"/>
  <c r="C26" i="3"/>
  <c r="C28" i="3" s="1"/>
  <c r="G26" i="3"/>
  <c r="G28" i="3" s="1"/>
  <c r="D8" i="4"/>
  <c r="E11" i="4"/>
  <c r="B45" i="1"/>
  <c r="B47" i="1" s="1"/>
  <c r="F45" i="1"/>
  <c r="F47" i="1" s="1"/>
  <c r="D49" i="1"/>
  <c r="E8" i="4"/>
  <c r="E45" i="1"/>
  <c r="E7" i="4" s="1"/>
  <c r="B7" i="4" l="1"/>
  <c r="C7" i="4"/>
  <c r="C29" i="2"/>
  <c r="C10" i="4"/>
  <c r="C6" i="4"/>
  <c r="C12" i="4"/>
  <c r="D10" i="4"/>
  <c r="D6" i="4"/>
  <c r="D12" i="4"/>
  <c r="D29" i="2"/>
  <c r="D7" i="4"/>
</calcChain>
</file>

<file path=xl/sharedStrings.xml><?xml version="1.0" encoding="utf-8"?>
<sst xmlns="http://schemas.openxmlformats.org/spreadsheetml/2006/main" count="118" uniqueCount="90">
  <si>
    <t>BD THAI ALUMINIUM</t>
  </si>
  <si>
    <t>STATEMENT OF PROFIT &amp; LOSS</t>
  </si>
  <si>
    <t xml:space="preserve">STATEMENT OF FINANCIAL POSITION </t>
  </si>
  <si>
    <t>AS AT QUARTER END</t>
  </si>
  <si>
    <t>Statement of Cash Flows</t>
  </si>
  <si>
    <t>Quarter 2</t>
  </si>
  <si>
    <t>Quarter 3</t>
  </si>
  <si>
    <t>Quarter 1</t>
  </si>
  <si>
    <t>Quarter  2</t>
  </si>
  <si>
    <t>Cash flows from operating activities</t>
  </si>
  <si>
    <t>ASSETS</t>
  </si>
  <si>
    <t xml:space="preserve">Turnover </t>
  </si>
  <si>
    <t>Cost &amp; Expenses</t>
  </si>
  <si>
    <t>Non Current Assets</t>
  </si>
  <si>
    <t>Cash received from sales</t>
  </si>
  <si>
    <t>Gross Profit</t>
  </si>
  <si>
    <t>Tangible fixed assets, net of accumulated depreciation</t>
  </si>
  <si>
    <t>Total Non Current Assets</t>
  </si>
  <si>
    <t>Payment for costs &amp; expenses</t>
  </si>
  <si>
    <t>Interest paid on bank loan</t>
  </si>
  <si>
    <t>Income tax paid &amp; deducted at source</t>
  </si>
  <si>
    <t>Cash generated from Operations</t>
  </si>
  <si>
    <t>Operating Expenses</t>
  </si>
  <si>
    <t>Investment</t>
  </si>
  <si>
    <t>Investment in BD thai food &amp; beverage ltd</t>
  </si>
  <si>
    <t>Cash Flows from investing activities</t>
  </si>
  <si>
    <t>Administrative expenses</t>
  </si>
  <si>
    <t>Current Assets</t>
  </si>
  <si>
    <t>Inventories</t>
  </si>
  <si>
    <t>Tangible fixed asset acquired</t>
  </si>
  <si>
    <t>Selling &amp; distribution expenses</t>
  </si>
  <si>
    <t>Sundry debtors</t>
  </si>
  <si>
    <t>Investment in shares</t>
  </si>
  <si>
    <t>Loans, advances, deposit &amp; prepayments</t>
  </si>
  <si>
    <t>Financial expenses</t>
  </si>
  <si>
    <t>Net cash flow from investing activities</t>
  </si>
  <si>
    <t>Investment in shares of listed companies</t>
  </si>
  <si>
    <t>Cash &amp; Cash equivalents</t>
  </si>
  <si>
    <t>Operating Profit</t>
  </si>
  <si>
    <t>Total Current Assets</t>
  </si>
  <si>
    <t>Cash flows from financing  activities</t>
  </si>
  <si>
    <t>Total Assets</t>
  </si>
  <si>
    <t>Other income</t>
  </si>
  <si>
    <t>Share capital</t>
  </si>
  <si>
    <t>Cash credit &amp; other loan received/paid</t>
  </si>
  <si>
    <t>Net Profit before WPPF, WF &amp; Income tax</t>
  </si>
  <si>
    <t>Long term loan received /paid</t>
  </si>
  <si>
    <t>Dividend paid</t>
  </si>
  <si>
    <t>EQUITY AND LIABILITIES</t>
  </si>
  <si>
    <t>Contribution to WPPF &amp; WF</t>
  </si>
  <si>
    <t>Net cash provided by (used in) financing  activities</t>
  </si>
  <si>
    <t>Shareholders' Equity</t>
  </si>
  <si>
    <t>Share Capital</t>
  </si>
  <si>
    <t>Net Profit before Income tax</t>
  </si>
  <si>
    <t>Share Premium</t>
  </si>
  <si>
    <t>Net increase in cash &amp; cash equivalents</t>
  </si>
  <si>
    <t>Revenue reserve</t>
  </si>
  <si>
    <t>Revaluation surplus</t>
  </si>
  <si>
    <t>Retained earnings</t>
  </si>
  <si>
    <t>Opening cash &amp; cash equivalents</t>
  </si>
  <si>
    <t>Provision for Income tax</t>
  </si>
  <si>
    <t>Closing cash  &amp; cash equivalents</t>
  </si>
  <si>
    <t>Total Shareholders' Equity</t>
  </si>
  <si>
    <t>Current tax</t>
  </si>
  <si>
    <t>Deferred tax</t>
  </si>
  <si>
    <t>Non Current Liabilities</t>
  </si>
  <si>
    <t>Profit after Taxation</t>
  </si>
  <si>
    <t>Net Operating Cash Flow per Share</t>
  </si>
  <si>
    <t>Long term loan (secured)</t>
  </si>
  <si>
    <t>Total Non Current Liabilities</t>
  </si>
  <si>
    <t>Current  Liabilities</t>
  </si>
  <si>
    <t>Earning Per Share</t>
  </si>
  <si>
    <t>Long term loans</t>
  </si>
  <si>
    <t>Short term bank loans</t>
  </si>
  <si>
    <t>Creditors including dividend</t>
  </si>
  <si>
    <t>Accrued expenses</t>
  </si>
  <si>
    <t xml:space="preserve"> Total Current  Liabilities</t>
  </si>
  <si>
    <t xml:space="preserve"> Total  Liabilities</t>
  </si>
  <si>
    <t>TOTAL EQUITY AND LAIBILITITES</t>
  </si>
  <si>
    <t>Check</t>
  </si>
  <si>
    <t>Net Asset Value Per Share</t>
  </si>
  <si>
    <t>Ratios</t>
  </si>
  <si>
    <t>As at quarter end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</si>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</sst>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sz val="11"/>
      <color rgb="FF000000"/>
      <name val="Arial"/>
    </font>
    <font>
      <sz val="11"/>
      <color theme="1"/>
      <name val="Calibri"/>
    </font>
    <font>
      <b/>
      <sz val="11"/>
      <color rgb="FF000000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0" fontId="3" fillId="0" borderId="0" xfId="0" applyFont="1"/>
    <xf numFmtId="164" fontId="2" fillId="0" borderId="0" xfId="0" applyNumberFormat="1" applyFont="1"/>
    <xf numFmtId="0" fontId="4" fillId="0" borderId="0" xfId="0" applyFont="1" applyAlignment="1">
      <alignment horizontal="left"/>
    </xf>
    <xf numFmtId="164" fontId="5" fillId="0" borderId="0" xfId="0" applyNumberFormat="1" applyFont="1" applyAlignment="1"/>
    <xf numFmtId="0" fontId="6" fillId="0" borderId="0" xfId="0" applyFont="1"/>
    <xf numFmtId="164" fontId="3" fillId="0" borderId="1" xfId="0" applyNumberFormat="1" applyFont="1" applyBorder="1"/>
    <xf numFmtId="164" fontId="3" fillId="0" borderId="2" xfId="0" applyNumberFormat="1" applyFont="1" applyBorder="1"/>
    <xf numFmtId="0" fontId="2" fillId="0" borderId="0" xfId="0" applyFont="1"/>
    <xf numFmtId="164" fontId="3" fillId="0" borderId="0" xfId="0" applyNumberFormat="1" applyFont="1"/>
    <xf numFmtId="164" fontId="7" fillId="0" borderId="0" xfId="0" applyNumberFormat="1" applyFont="1" applyAlignment="1"/>
    <xf numFmtId="0" fontId="8" fillId="0" borderId="0" xfId="0" applyFont="1" applyAlignment="1"/>
    <xf numFmtId="164" fontId="3" fillId="0" borderId="3" xfId="0" applyNumberFormat="1" applyFont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3" fillId="0" borderId="4" xfId="0" applyNumberFormat="1" applyFont="1" applyBorder="1"/>
    <xf numFmtId="43" fontId="2" fillId="0" borderId="0" xfId="0" applyNumberFormat="1" applyFont="1"/>
    <xf numFmtId="43" fontId="3" fillId="0" borderId="4" xfId="0" applyNumberFormat="1" applyFont="1" applyBorder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0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43.125" customWidth="1"/>
    <col min="2" max="2" width="15.375" customWidth="1"/>
    <col min="3" max="3" width="12.5" customWidth="1"/>
    <col min="4" max="4" width="15.125" customWidth="1"/>
    <col min="5" max="5" width="15.875" customWidth="1"/>
    <col min="6" max="6" width="15.125" customWidth="1"/>
    <col min="7" max="7" width="12.5" customWidth="1"/>
    <col min="8" max="8" width="13.375" customWidth="1"/>
    <col min="9" max="25" width="7.625" customWidth="1"/>
  </cols>
  <sheetData>
    <row r="1" spans="1:13" ht="15.75" x14ac:dyDescent="0.25">
      <c r="A1" s="1" t="s">
        <v>0</v>
      </c>
    </row>
    <row r="2" spans="1:13" ht="15.75" x14ac:dyDescent="0.25">
      <c r="A2" s="1" t="s">
        <v>2</v>
      </c>
    </row>
    <row r="3" spans="1:13" ht="15.75" x14ac:dyDescent="0.25">
      <c r="A3" s="1" t="s">
        <v>3</v>
      </c>
    </row>
    <row r="4" spans="1:13" ht="15.75" x14ac:dyDescent="0.25">
      <c r="A4" s="1"/>
      <c r="B4" s="2"/>
      <c r="C4" s="2"/>
      <c r="D4" s="2"/>
      <c r="E4" s="2"/>
      <c r="F4" s="2"/>
    </row>
    <row r="5" spans="1:13" x14ac:dyDescent="0.25">
      <c r="B5" s="4" t="s">
        <v>5</v>
      </c>
      <c r="C5" s="4" t="s">
        <v>6</v>
      </c>
      <c r="D5" s="4" t="s">
        <v>7</v>
      </c>
      <c r="E5" s="4" t="s">
        <v>5</v>
      </c>
      <c r="F5" s="4" t="s">
        <v>6</v>
      </c>
      <c r="G5" s="4" t="s">
        <v>7</v>
      </c>
      <c r="H5" s="4" t="s">
        <v>8</v>
      </c>
      <c r="I5" s="4"/>
    </row>
    <row r="6" spans="1:13" x14ac:dyDescent="0.25">
      <c r="B6" s="5">
        <v>43100</v>
      </c>
      <c r="C6" s="5">
        <v>43190</v>
      </c>
      <c r="D6" s="5">
        <v>43373</v>
      </c>
      <c r="E6" s="5">
        <v>43465</v>
      </c>
      <c r="F6" s="5">
        <v>43555</v>
      </c>
      <c r="G6" s="5">
        <v>43738</v>
      </c>
      <c r="H6" s="5">
        <v>43830</v>
      </c>
      <c r="I6" s="5"/>
    </row>
    <row r="7" spans="1:13" x14ac:dyDescent="0.25">
      <c r="A7" s="8" t="s">
        <v>10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6" t="s">
        <v>13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10" t="s">
        <v>16</v>
      </c>
      <c r="B9" s="7">
        <v>2762733664</v>
      </c>
      <c r="C9" s="7">
        <v>2866182415</v>
      </c>
      <c r="D9" s="7">
        <v>2843170251</v>
      </c>
      <c r="E9" s="7">
        <v>2839812636</v>
      </c>
      <c r="F9" s="7">
        <v>2811395441</v>
      </c>
      <c r="G9" s="9">
        <v>2813680438</v>
      </c>
      <c r="H9" s="9">
        <v>2792289064</v>
      </c>
      <c r="I9" s="7"/>
      <c r="J9" s="7"/>
      <c r="K9" s="7"/>
      <c r="L9" s="7"/>
      <c r="M9" s="7"/>
    </row>
    <row r="10" spans="1:13" x14ac:dyDescent="0.25">
      <c r="A10" s="6" t="s">
        <v>17</v>
      </c>
      <c r="B10" s="12">
        <f t="shared" ref="B10:H10" si="0">SUM(B9)</f>
        <v>2762733664</v>
      </c>
      <c r="C10" s="12">
        <f t="shared" si="0"/>
        <v>2866182415</v>
      </c>
      <c r="D10" s="12">
        <f t="shared" si="0"/>
        <v>2843170251</v>
      </c>
      <c r="E10" s="12">
        <f t="shared" si="0"/>
        <v>2839812636</v>
      </c>
      <c r="F10" s="12">
        <f t="shared" si="0"/>
        <v>2811395441</v>
      </c>
      <c r="G10" s="12">
        <f t="shared" si="0"/>
        <v>2813680438</v>
      </c>
      <c r="H10" s="12">
        <f t="shared" si="0"/>
        <v>2792289064</v>
      </c>
      <c r="I10" s="7"/>
      <c r="J10" s="7"/>
      <c r="K10" s="7"/>
      <c r="L10" s="7"/>
      <c r="M10" s="7"/>
    </row>
    <row r="11" spans="1:13" x14ac:dyDescent="0.25">
      <c r="A11" s="6"/>
      <c r="B11" s="14"/>
      <c r="C11" s="14"/>
      <c r="D11" s="14"/>
      <c r="E11" s="14"/>
      <c r="F11" s="14"/>
      <c r="G11" s="7"/>
      <c r="H11" s="7"/>
      <c r="I11" s="7"/>
      <c r="J11" s="7"/>
      <c r="K11" s="7"/>
      <c r="L11" s="7"/>
      <c r="M11" s="7"/>
    </row>
    <row r="12" spans="1:13" x14ac:dyDescent="0.25">
      <c r="A12" s="6" t="s">
        <v>23</v>
      </c>
      <c r="B12" s="14"/>
      <c r="C12" s="14"/>
      <c r="D12" s="14"/>
      <c r="E12" s="14"/>
      <c r="F12" s="14"/>
      <c r="G12" s="7"/>
      <c r="H12" s="7"/>
      <c r="I12" s="7"/>
      <c r="J12" s="7"/>
      <c r="K12" s="7"/>
      <c r="L12" s="7"/>
      <c r="M12" s="7"/>
    </row>
    <row r="13" spans="1:13" x14ac:dyDescent="0.25">
      <c r="A13" s="13" t="s">
        <v>24</v>
      </c>
      <c r="B13" s="14">
        <v>45000000</v>
      </c>
      <c r="C13" s="14">
        <v>45000000</v>
      </c>
      <c r="D13" s="14">
        <v>45000000</v>
      </c>
      <c r="E13" s="14">
        <v>45000000</v>
      </c>
      <c r="F13" s="14">
        <v>45000000</v>
      </c>
      <c r="G13" s="15">
        <v>49315070</v>
      </c>
      <c r="H13" s="15">
        <v>49315070</v>
      </c>
      <c r="I13" s="7"/>
      <c r="J13" s="7"/>
      <c r="K13" s="7"/>
      <c r="L13" s="7"/>
      <c r="M13" s="7"/>
    </row>
    <row r="14" spans="1:13" x14ac:dyDescent="0.25">
      <c r="A14" s="6"/>
      <c r="B14" s="14"/>
      <c r="C14" s="14"/>
      <c r="D14" s="14"/>
      <c r="E14" s="14"/>
      <c r="F14" s="14"/>
      <c r="G14" s="7"/>
      <c r="H14" s="7"/>
      <c r="I14" s="7"/>
      <c r="J14" s="7"/>
      <c r="K14" s="7"/>
      <c r="L14" s="7"/>
      <c r="M14" s="7"/>
    </row>
    <row r="15" spans="1:13" x14ac:dyDescent="0.25">
      <c r="A15" s="6" t="s">
        <v>27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10" t="s">
        <v>28</v>
      </c>
      <c r="B16" s="7">
        <v>749373591</v>
      </c>
      <c r="C16" s="7">
        <v>829632684</v>
      </c>
      <c r="D16" s="7">
        <v>852398734</v>
      </c>
      <c r="E16" s="7">
        <v>845287345</v>
      </c>
      <c r="F16" s="7">
        <v>892873267</v>
      </c>
      <c r="G16" s="9">
        <v>950562846</v>
      </c>
      <c r="H16" s="9">
        <v>905548118</v>
      </c>
      <c r="I16" s="7"/>
      <c r="J16" s="7"/>
      <c r="K16" s="7"/>
      <c r="L16" s="7"/>
      <c r="M16" s="7"/>
    </row>
    <row r="17" spans="1:13" x14ac:dyDescent="0.25">
      <c r="A17" s="10" t="s">
        <v>31</v>
      </c>
      <c r="B17" s="7">
        <v>704757276</v>
      </c>
      <c r="C17" s="7">
        <v>816876539</v>
      </c>
      <c r="D17" s="7">
        <v>847019936</v>
      </c>
      <c r="E17" s="7">
        <v>836089790</v>
      </c>
      <c r="F17" s="7">
        <v>870959323</v>
      </c>
      <c r="G17" s="9">
        <v>937628352</v>
      </c>
      <c r="H17" s="9">
        <v>912578318</v>
      </c>
      <c r="I17" s="7"/>
      <c r="J17" s="7"/>
      <c r="K17" s="7"/>
      <c r="L17" s="7"/>
      <c r="M17" s="7"/>
    </row>
    <row r="18" spans="1:13" x14ac:dyDescent="0.25">
      <c r="A18" s="16" t="s">
        <v>33</v>
      </c>
      <c r="B18" s="7">
        <v>729374519</v>
      </c>
      <c r="C18" s="7">
        <v>784973643</v>
      </c>
      <c r="D18" s="7">
        <v>842385825</v>
      </c>
      <c r="E18" s="7">
        <v>861993401</v>
      </c>
      <c r="F18" s="7">
        <v>906599142</v>
      </c>
      <c r="G18" s="9">
        <v>920468761</v>
      </c>
      <c r="H18" s="9">
        <v>912873538</v>
      </c>
      <c r="I18" s="7"/>
      <c r="J18" s="7"/>
      <c r="K18" s="7"/>
      <c r="L18" s="7"/>
      <c r="M18" s="7"/>
    </row>
    <row r="19" spans="1:13" x14ac:dyDescent="0.25">
      <c r="A19" s="16" t="s">
        <v>36</v>
      </c>
      <c r="B19" s="7">
        <v>1462503</v>
      </c>
      <c r="C19" s="7">
        <v>1246040</v>
      </c>
      <c r="D19" s="7">
        <v>1147190</v>
      </c>
      <c r="E19" s="7">
        <v>1148482</v>
      </c>
      <c r="F19" s="7">
        <v>1149368</v>
      </c>
      <c r="G19" s="9">
        <v>927938</v>
      </c>
      <c r="H19" s="9">
        <v>902294</v>
      </c>
      <c r="I19" s="7"/>
      <c r="J19" s="7"/>
      <c r="K19" s="7"/>
      <c r="L19" s="7"/>
      <c r="M19" s="7"/>
    </row>
    <row r="20" spans="1:13" x14ac:dyDescent="0.25">
      <c r="A20" s="10" t="s">
        <v>37</v>
      </c>
      <c r="B20" s="7">
        <v>154207316</v>
      </c>
      <c r="C20" s="7">
        <v>125019141</v>
      </c>
      <c r="D20" s="7">
        <v>136111257</v>
      </c>
      <c r="E20" s="7">
        <v>95988266</v>
      </c>
      <c r="F20" s="7">
        <v>76522880</v>
      </c>
      <c r="G20" s="9">
        <v>32384655</v>
      </c>
      <c r="H20" s="9">
        <v>54224961</v>
      </c>
      <c r="I20" s="7"/>
      <c r="J20" s="7"/>
      <c r="K20" s="7"/>
      <c r="L20" s="7"/>
      <c r="M20" s="7"/>
    </row>
    <row r="21" spans="1:13" ht="15.75" customHeight="1" x14ac:dyDescent="0.25">
      <c r="A21" s="6" t="s">
        <v>39</v>
      </c>
      <c r="B21" s="11">
        <f t="shared" ref="B21:H21" si="1">SUM(B16:B20)</f>
        <v>2339175205</v>
      </c>
      <c r="C21" s="11">
        <f t="shared" si="1"/>
        <v>2557748047</v>
      </c>
      <c r="D21" s="11">
        <f t="shared" si="1"/>
        <v>2679062942</v>
      </c>
      <c r="E21" s="11">
        <f t="shared" si="1"/>
        <v>2640507284</v>
      </c>
      <c r="F21" s="11">
        <f t="shared" si="1"/>
        <v>2748103980</v>
      </c>
      <c r="G21" s="11">
        <f t="shared" si="1"/>
        <v>2841972552</v>
      </c>
      <c r="H21" s="11">
        <f t="shared" si="1"/>
        <v>2786127229</v>
      </c>
      <c r="I21" s="7"/>
      <c r="J21" s="7"/>
      <c r="K21" s="7"/>
      <c r="L21" s="7"/>
      <c r="M21" s="7"/>
    </row>
    <row r="22" spans="1:13" ht="15.75" customHeight="1" x14ac:dyDescent="0.25">
      <c r="A22" s="6" t="s">
        <v>41</v>
      </c>
      <c r="B22" s="17">
        <f t="shared" ref="B22:H22" si="2">B10+B21+B13</f>
        <v>5146908869</v>
      </c>
      <c r="C22" s="17">
        <f t="shared" si="2"/>
        <v>5468930462</v>
      </c>
      <c r="D22" s="17">
        <f t="shared" si="2"/>
        <v>5567233193</v>
      </c>
      <c r="E22" s="17">
        <f t="shared" si="2"/>
        <v>5525319920</v>
      </c>
      <c r="F22" s="17">
        <f t="shared" si="2"/>
        <v>5604499421</v>
      </c>
      <c r="G22" s="17">
        <f t="shared" si="2"/>
        <v>5704968060</v>
      </c>
      <c r="H22" s="17">
        <f t="shared" si="2"/>
        <v>5627731363</v>
      </c>
      <c r="I22" s="7"/>
      <c r="J22" s="7"/>
      <c r="K22" s="7"/>
      <c r="L22" s="7"/>
      <c r="M22" s="7"/>
    </row>
    <row r="23" spans="1:13" ht="15.75" customHeight="1" x14ac:dyDescent="0.25">
      <c r="A23" s="6"/>
      <c r="B23" s="14"/>
      <c r="C23" s="14"/>
      <c r="D23" s="14"/>
      <c r="E23" s="14"/>
      <c r="F23" s="14"/>
      <c r="G23" s="7"/>
      <c r="H23" s="7"/>
      <c r="I23" s="7"/>
      <c r="J23" s="7"/>
      <c r="K23" s="7"/>
      <c r="L23" s="7"/>
      <c r="M23" s="7"/>
    </row>
    <row r="24" spans="1:13" ht="15.75" customHeight="1" x14ac:dyDescent="0.25">
      <c r="A24" s="18" t="s">
        <v>48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ht="15.75" customHeight="1" x14ac:dyDescent="0.25">
      <c r="A25" s="6" t="s">
        <v>51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ht="15.75" customHeight="1" x14ac:dyDescent="0.25">
      <c r="A26" s="10" t="s">
        <v>52</v>
      </c>
      <c r="B26" s="7">
        <v>1153987360</v>
      </c>
      <c r="C26" s="7">
        <v>1153987360</v>
      </c>
      <c r="D26" s="7">
        <v>1153987360</v>
      </c>
      <c r="E26" s="7">
        <v>1240536410</v>
      </c>
      <c r="F26" s="7">
        <v>1240536410</v>
      </c>
      <c r="G26" s="9">
        <v>1240536410</v>
      </c>
      <c r="H26" s="9">
        <v>1240536410</v>
      </c>
      <c r="I26" s="7"/>
      <c r="J26" s="7"/>
      <c r="K26" s="7"/>
      <c r="L26" s="7"/>
      <c r="M26" s="7"/>
    </row>
    <row r="27" spans="1:13" ht="15.75" customHeight="1" x14ac:dyDescent="0.25">
      <c r="A27" s="13" t="s">
        <v>54</v>
      </c>
      <c r="B27" s="7">
        <v>555147247</v>
      </c>
      <c r="C27" s="7">
        <v>555147247</v>
      </c>
      <c r="D27" s="7">
        <v>555147247</v>
      </c>
      <c r="E27" s="7">
        <v>555147247</v>
      </c>
      <c r="F27" s="7">
        <v>555147247</v>
      </c>
      <c r="G27" s="9">
        <v>555147247</v>
      </c>
      <c r="H27" s="9">
        <v>555147247</v>
      </c>
      <c r="I27" s="7"/>
      <c r="J27" s="7"/>
      <c r="K27" s="7"/>
      <c r="L27" s="7"/>
      <c r="M27" s="7"/>
    </row>
    <row r="28" spans="1:13" ht="15.75" customHeight="1" x14ac:dyDescent="0.25">
      <c r="A28" s="13" t="s">
        <v>56</v>
      </c>
      <c r="B28" s="7">
        <v>19578459</v>
      </c>
      <c r="C28" s="7">
        <v>19578459</v>
      </c>
      <c r="D28" s="7">
        <v>19578459</v>
      </c>
      <c r="E28" s="7">
        <v>19578459</v>
      </c>
      <c r="F28" s="7">
        <v>19578459</v>
      </c>
      <c r="G28" s="9">
        <v>19578459</v>
      </c>
      <c r="H28" s="9">
        <v>19578459</v>
      </c>
      <c r="I28" s="7"/>
      <c r="J28" s="7"/>
      <c r="K28" s="7"/>
      <c r="L28" s="7"/>
      <c r="M28" s="7"/>
    </row>
    <row r="29" spans="1:13" ht="15.75" customHeight="1" x14ac:dyDescent="0.25">
      <c r="A29" s="13" t="s">
        <v>57</v>
      </c>
      <c r="B29" s="7">
        <v>1245736189</v>
      </c>
      <c r="C29" s="7">
        <v>1242056321</v>
      </c>
      <c r="D29" s="7">
        <v>1231095208</v>
      </c>
      <c r="E29" s="7">
        <v>1226293371</v>
      </c>
      <c r="F29" s="7">
        <v>1228278740</v>
      </c>
      <c r="G29" s="9">
        <v>1217092622</v>
      </c>
      <c r="H29" s="9">
        <v>1213778039</v>
      </c>
      <c r="I29" s="7"/>
      <c r="J29" s="7"/>
      <c r="K29" s="7"/>
      <c r="L29" s="7"/>
      <c r="M29" s="7"/>
    </row>
    <row r="30" spans="1:13" ht="15.75" customHeight="1" x14ac:dyDescent="0.25">
      <c r="A30" s="10" t="s">
        <v>58</v>
      </c>
      <c r="B30" s="7">
        <v>299010243</v>
      </c>
      <c r="C30" s="7">
        <v>322718848</v>
      </c>
      <c r="D30" s="7">
        <v>385032054</v>
      </c>
      <c r="E30" s="7">
        <v>319042588</v>
      </c>
      <c r="F30" s="7">
        <v>343147877</v>
      </c>
      <c r="G30" s="9">
        <v>369251970</v>
      </c>
      <c r="H30" s="9">
        <v>379566432</v>
      </c>
      <c r="I30" s="7"/>
      <c r="J30" s="7"/>
      <c r="K30" s="7"/>
      <c r="L30" s="7"/>
      <c r="M30" s="7"/>
    </row>
    <row r="31" spans="1:13" ht="15.75" customHeight="1" x14ac:dyDescent="0.25">
      <c r="A31" s="6" t="s">
        <v>62</v>
      </c>
      <c r="B31" s="11">
        <f t="shared" ref="B31:H31" si="3">SUM(B26:B30)</f>
        <v>3273459498</v>
      </c>
      <c r="C31" s="11">
        <f t="shared" si="3"/>
        <v>3293488235</v>
      </c>
      <c r="D31" s="11">
        <f t="shared" si="3"/>
        <v>3344840328</v>
      </c>
      <c r="E31" s="11">
        <f t="shared" si="3"/>
        <v>3360598075</v>
      </c>
      <c r="F31" s="11">
        <f t="shared" si="3"/>
        <v>3386688733</v>
      </c>
      <c r="G31" s="11">
        <f t="shared" si="3"/>
        <v>3401606708</v>
      </c>
      <c r="H31" s="11">
        <f t="shared" si="3"/>
        <v>3408606587</v>
      </c>
      <c r="I31" s="7"/>
      <c r="J31" s="7"/>
      <c r="K31" s="7"/>
      <c r="L31" s="7"/>
      <c r="M31" s="7"/>
    </row>
    <row r="32" spans="1:13" ht="15.75" customHeight="1" x14ac:dyDescent="0.25">
      <c r="A32" s="6"/>
      <c r="B32" s="14"/>
      <c r="C32" s="14"/>
      <c r="D32" s="14"/>
      <c r="E32" s="14"/>
      <c r="F32" s="14"/>
      <c r="G32" s="7"/>
      <c r="H32" s="7"/>
      <c r="I32" s="7"/>
      <c r="J32" s="7"/>
      <c r="K32" s="7"/>
      <c r="L32" s="7"/>
      <c r="M32" s="7"/>
    </row>
    <row r="33" spans="1:13" ht="15.75" customHeight="1" x14ac:dyDescent="0.25">
      <c r="A33" s="6" t="s">
        <v>65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ht="15.75" customHeight="1" x14ac:dyDescent="0.25">
      <c r="A34" s="10" t="s">
        <v>64</v>
      </c>
      <c r="B34" s="7">
        <v>486012121</v>
      </c>
      <c r="C34" s="7">
        <v>491118885</v>
      </c>
      <c r="D34" s="7">
        <v>340353322</v>
      </c>
      <c r="E34" s="7">
        <v>340353322</v>
      </c>
      <c r="F34" s="7">
        <v>326555850</v>
      </c>
      <c r="G34" s="9">
        <v>494820067</v>
      </c>
      <c r="H34" s="9">
        <v>494713281</v>
      </c>
      <c r="I34" s="7"/>
      <c r="J34" s="7"/>
      <c r="K34" s="7"/>
      <c r="L34" s="7"/>
      <c r="M34" s="7"/>
    </row>
    <row r="35" spans="1:13" ht="15.75" customHeight="1" x14ac:dyDescent="0.25">
      <c r="A35" s="13" t="s">
        <v>68</v>
      </c>
      <c r="B35" s="7">
        <v>335381437</v>
      </c>
      <c r="C35" s="7">
        <v>343679270</v>
      </c>
      <c r="D35" s="7">
        <v>487818796</v>
      </c>
      <c r="E35" s="7">
        <v>487818796</v>
      </c>
      <c r="F35" s="7">
        <v>490515286</v>
      </c>
      <c r="G35" s="9">
        <v>392880597</v>
      </c>
      <c r="H35" s="9">
        <v>376478487</v>
      </c>
      <c r="I35" s="7"/>
      <c r="J35" s="7"/>
      <c r="K35" s="7"/>
      <c r="L35" s="7"/>
      <c r="M35" s="7"/>
    </row>
    <row r="36" spans="1:13" ht="15.75" customHeight="1" x14ac:dyDescent="0.25">
      <c r="A36" s="6" t="s">
        <v>69</v>
      </c>
      <c r="B36" s="12">
        <f t="shared" ref="B36:H36" si="4">SUM(B34:B35)</f>
        <v>821393558</v>
      </c>
      <c r="C36" s="12">
        <f t="shared" si="4"/>
        <v>834798155</v>
      </c>
      <c r="D36" s="12">
        <f t="shared" si="4"/>
        <v>828172118</v>
      </c>
      <c r="E36" s="12">
        <f t="shared" si="4"/>
        <v>828172118</v>
      </c>
      <c r="F36" s="12">
        <f t="shared" si="4"/>
        <v>817071136</v>
      </c>
      <c r="G36" s="12">
        <f t="shared" si="4"/>
        <v>887700664</v>
      </c>
      <c r="H36" s="12">
        <f t="shared" si="4"/>
        <v>871191768</v>
      </c>
      <c r="I36" s="12"/>
      <c r="J36" s="7"/>
      <c r="K36" s="7"/>
      <c r="L36" s="7"/>
      <c r="M36" s="7"/>
    </row>
    <row r="37" spans="1:13" ht="15.75" customHeight="1" x14ac:dyDescent="0.25">
      <c r="A37" s="6"/>
      <c r="B37" s="14"/>
      <c r="C37" s="14"/>
      <c r="D37" s="14"/>
      <c r="E37" s="14"/>
      <c r="F37" s="14"/>
      <c r="G37" s="7"/>
      <c r="H37" s="7"/>
      <c r="I37" s="7"/>
      <c r="J37" s="7"/>
      <c r="K37" s="7"/>
      <c r="L37" s="7"/>
      <c r="M37" s="7"/>
    </row>
    <row r="38" spans="1:13" ht="15.75" customHeight="1" x14ac:dyDescent="0.25">
      <c r="A38" s="6" t="s">
        <v>70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ht="15.75" customHeight="1" x14ac:dyDescent="0.25">
      <c r="A39" s="10" t="s">
        <v>72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/>
      <c r="H39" s="7"/>
      <c r="I39" s="7"/>
      <c r="J39" s="7"/>
      <c r="K39" s="7"/>
      <c r="L39" s="7"/>
      <c r="M39" s="7"/>
    </row>
    <row r="40" spans="1:13" ht="15.75" customHeight="1" x14ac:dyDescent="0.25">
      <c r="A40" s="10" t="s">
        <v>73</v>
      </c>
      <c r="B40" s="7">
        <v>800803045</v>
      </c>
      <c r="C40" s="7">
        <v>1107362908</v>
      </c>
      <c r="D40" s="7">
        <v>1136255882</v>
      </c>
      <c r="E40" s="7">
        <v>1074621881</v>
      </c>
      <c r="F40" s="7">
        <v>1125122433</v>
      </c>
      <c r="G40" s="9">
        <v>1171773105</v>
      </c>
      <c r="H40" s="9">
        <v>1070304476</v>
      </c>
      <c r="I40" s="7"/>
      <c r="J40" s="7"/>
      <c r="K40" s="7"/>
      <c r="L40" s="7"/>
      <c r="M40" s="7"/>
    </row>
    <row r="41" spans="1:13" ht="15.75" customHeight="1" x14ac:dyDescent="0.25">
      <c r="A41" s="10" t="s">
        <v>74</v>
      </c>
      <c r="B41" s="7">
        <v>38527451</v>
      </c>
      <c r="C41" s="7">
        <v>36287625</v>
      </c>
      <c r="D41" s="7">
        <v>42732424</v>
      </c>
      <c r="E41" s="7">
        <v>45823462</v>
      </c>
      <c r="F41" s="7">
        <v>43847255</v>
      </c>
      <c r="G41" s="9">
        <v>46826353</v>
      </c>
      <c r="H41" s="9">
        <v>48503005</v>
      </c>
      <c r="I41" s="7"/>
      <c r="J41" s="7"/>
      <c r="K41" s="7"/>
      <c r="L41" s="7"/>
      <c r="M41" s="7"/>
    </row>
    <row r="42" spans="1:13" ht="15.75" customHeight="1" x14ac:dyDescent="0.25">
      <c r="A42" s="10" t="s">
        <v>75</v>
      </c>
      <c r="B42" s="7">
        <v>212725317</v>
      </c>
      <c r="C42" s="7">
        <v>196993539</v>
      </c>
      <c r="D42" s="7">
        <v>215232442</v>
      </c>
      <c r="E42" s="7">
        <v>216104384</v>
      </c>
      <c r="F42" s="7">
        <v>231769864</v>
      </c>
      <c r="G42" s="9">
        <v>197061231</v>
      </c>
      <c r="H42" s="9">
        <v>229125527</v>
      </c>
      <c r="I42" s="7"/>
      <c r="J42" s="7"/>
      <c r="K42" s="7"/>
      <c r="L42" s="7"/>
      <c r="M42" s="7"/>
    </row>
    <row r="43" spans="1:13" ht="15.75" customHeight="1" x14ac:dyDescent="0.25">
      <c r="A43" s="6" t="s">
        <v>76</v>
      </c>
      <c r="B43" s="11">
        <f t="shared" ref="B43:H43" si="5">SUM(B39:B42)</f>
        <v>1052055813</v>
      </c>
      <c r="C43" s="11">
        <f t="shared" si="5"/>
        <v>1340644072</v>
      </c>
      <c r="D43" s="11">
        <f t="shared" si="5"/>
        <v>1394220748</v>
      </c>
      <c r="E43" s="11">
        <f t="shared" si="5"/>
        <v>1336549727</v>
      </c>
      <c r="F43" s="11">
        <f t="shared" si="5"/>
        <v>1400739552</v>
      </c>
      <c r="G43" s="11">
        <f t="shared" si="5"/>
        <v>1415660689</v>
      </c>
      <c r="H43" s="11">
        <f t="shared" si="5"/>
        <v>1347933008</v>
      </c>
      <c r="I43" s="7"/>
      <c r="J43" s="7"/>
      <c r="K43" s="7"/>
      <c r="L43" s="7"/>
      <c r="M43" s="7"/>
    </row>
    <row r="44" spans="1:13" ht="15.75" customHeight="1" x14ac:dyDescent="0.25">
      <c r="A44" s="6" t="s">
        <v>77</v>
      </c>
      <c r="B44" s="12">
        <f t="shared" ref="B44:H44" si="6">B36+B43</f>
        <v>1873449371</v>
      </c>
      <c r="C44" s="12">
        <f t="shared" si="6"/>
        <v>2175442227</v>
      </c>
      <c r="D44" s="12">
        <f t="shared" si="6"/>
        <v>2222392866</v>
      </c>
      <c r="E44" s="12">
        <f t="shared" si="6"/>
        <v>2164721845</v>
      </c>
      <c r="F44" s="12">
        <f t="shared" si="6"/>
        <v>2217810688</v>
      </c>
      <c r="G44" s="12">
        <f t="shared" si="6"/>
        <v>2303361353</v>
      </c>
      <c r="H44" s="12">
        <f t="shared" si="6"/>
        <v>2219124776</v>
      </c>
      <c r="I44" s="7"/>
      <c r="J44" s="7"/>
      <c r="K44" s="7"/>
      <c r="L44" s="7"/>
      <c r="M44" s="7"/>
    </row>
    <row r="45" spans="1:13" ht="15.75" customHeight="1" x14ac:dyDescent="0.25">
      <c r="A45" s="6" t="s">
        <v>78</v>
      </c>
      <c r="B45" s="17">
        <f t="shared" ref="B45:F45" si="7">B31+B44</f>
        <v>5146908869</v>
      </c>
      <c r="C45" s="17">
        <f t="shared" si="7"/>
        <v>5468930462</v>
      </c>
      <c r="D45" s="17">
        <f t="shared" si="7"/>
        <v>5567233194</v>
      </c>
      <c r="E45" s="17">
        <f t="shared" si="7"/>
        <v>5525319920</v>
      </c>
      <c r="F45" s="17">
        <f t="shared" si="7"/>
        <v>5604499421</v>
      </c>
      <c r="G45" s="17">
        <f>G31+G44-1</f>
        <v>5704968060</v>
      </c>
      <c r="H45" s="17">
        <f>H31+H44</f>
        <v>5627731363</v>
      </c>
      <c r="I45" s="7"/>
      <c r="J45" s="7"/>
      <c r="K45" s="7"/>
      <c r="L45" s="7"/>
      <c r="M45" s="7"/>
    </row>
    <row r="46" spans="1:13" ht="15.75" customHeight="1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 ht="15.75" customHeight="1" x14ac:dyDescent="0.25">
      <c r="A47" s="10" t="s">
        <v>79</v>
      </c>
      <c r="B47" s="10" t="str">
        <f t="shared" ref="B47:H47" si="8">IF(B22=B45,"Balanced","Not Balanced")</f>
        <v>Balanced</v>
      </c>
      <c r="C47" s="10" t="str">
        <f t="shared" si="8"/>
        <v>Balanced</v>
      </c>
      <c r="D47" s="10" t="str">
        <f t="shared" si="8"/>
        <v>Not Balanced</v>
      </c>
      <c r="E47" s="13" t="str">
        <f t="shared" si="8"/>
        <v>Balanced</v>
      </c>
      <c r="F47" s="13" t="str">
        <f t="shared" si="8"/>
        <v>Balanced</v>
      </c>
      <c r="G47" s="13" t="str">
        <f t="shared" si="8"/>
        <v>Balanced</v>
      </c>
      <c r="H47" s="13" t="str">
        <f t="shared" si="8"/>
        <v>Balanced</v>
      </c>
      <c r="I47" s="7"/>
      <c r="J47" s="7"/>
      <c r="K47" s="7"/>
      <c r="L47" s="7"/>
      <c r="M47" s="7"/>
    </row>
    <row r="48" spans="1:13" ht="15.75" customHeight="1" x14ac:dyDescent="0.25">
      <c r="G48" s="7"/>
      <c r="H48" s="7"/>
      <c r="I48" s="7"/>
      <c r="J48" s="7"/>
      <c r="K48" s="7"/>
      <c r="L48" s="7"/>
      <c r="M48" s="7"/>
    </row>
    <row r="49" spans="1:25" ht="15.75" customHeight="1" x14ac:dyDescent="0.25">
      <c r="A49" s="6" t="s">
        <v>80</v>
      </c>
      <c r="B49" s="22">
        <f t="shared" ref="B49:H49" si="9">B31/(B26/10)</f>
        <v>28.366510860222942</v>
      </c>
      <c r="C49" s="22">
        <f t="shared" si="9"/>
        <v>28.540072007374501</v>
      </c>
      <c r="D49" s="22">
        <f t="shared" si="9"/>
        <v>28.985069021899857</v>
      </c>
      <c r="E49" s="22">
        <f t="shared" si="9"/>
        <v>27.089878603401896</v>
      </c>
      <c r="F49" s="22">
        <f t="shared" si="9"/>
        <v>27.300196154661837</v>
      </c>
      <c r="G49" s="22">
        <f t="shared" si="9"/>
        <v>27.420450384039917</v>
      </c>
      <c r="H49" s="22">
        <f t="shared" si="9"/>
        <v>27.476876611787638</v>
      </c>
      <c r="I49" s="7"/>
      <c r="J49" s="7"/>
      <c r="K49" s="7"/>
      <c r="L49" s="7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5.75" customHeight="1" x14ac:dyDescent="0.25">
      <c r="G50" s="7"/>
      <c r="H50" s="7"/>
      <c r="I50" s="7"/>
      <c r="J50" s="7"/>
      <c r="K50" s="7"/>
      <c r="L50" s="7"/>
      <c r="M50" s="7"/>
    </row>
    <row r="51" spans="1:25" ht="15.75" customHeight="1" x14ac:dyDescent="0.25">
      <c r="G51" s="7"/>
      <c r="H51" s="7"/>
      <c r="I51" s="7"/>
      <c r="J51" s="7"/>
      <c r="K51" s="7"/>
      <c r="L51" s="7"/>
      <c r="M51" s="7"/>
    </row>
    <row r="52" spans="1:25" ht="15.75" customHeight="1" x14ac:dyDescent="0.25">
      <c r="G52" s="7"/>
      <c r="H52" s="7"/>
      <c r="I52" s="7"/>
      <c r="J52" s="7"/>
      <c r="K52" s="7"/>
      <c r="L52" s="7"/>
      <c r="M52" s="7"/>
    </row>
    <row r="53" spans="1:25" ht="15.75" customHeight="1" x14ac:dyDescent="0.25">
      <c r="G53" s="7"/>
      <c r="H53" s="7"/>
      <c r="I53" s="7"/>
      <c r="J53" s="7"/>
      <c r="K53" s="7"/>
      <c r="L53" s="7"/>
      <c r="M53" s="7"/>
    </row>
    <row r="54" spans="1:25" ht="15.75" customHeight="1" x14ac:dyDescent="0.25">
      <c r="G54" s="7"/>
      <c r="H54" s="7"/>
      <c r="I54" s="7"/>
      <c r="J54" s="7"/>
      <c r="K54" s="7"/>
      <c r="L54" s="7"/>
      <c r="M54" s="7"/>
    </row>
    <row r="55" spans="1:25" ht="15.75" customHeight="1" x14ac:dyDescent="0.25">
      <c r="G55" s="7"/>
      <c r="H55" s="7"/>
      <c r="I55" s="7"/>
      <c r="J55" s="7"/>
      <c r="K55" s="7"/>
      <c r="L55" s="7"/>
      <c r="M55" s="7"/>
    </row>
    <row r="56" spans="1:25" ht="15.75" customHeight="1" x14ac:dyDescent="0.25">
      <c r="G56" s="7"/>
      <c r="H56" s="7"/>
      <c r="I56" s="7"/>
      <c r="J56" s="7"/>
      <c r="K56" s="7"/>
      <c r="L56" s="7"/>
      <c r="M56" s="7"/>
    </row>
    <row r="57" spans="1:25" ht="15.75" customHeight="1" x14ac:dyDescent="0.25">
      <c r="G57" s="7"/>
      <c r="H57" s="7"/>
      <c r="I57" s="7"/>
      <c r="J57" s="7"/>
      <c r="K57" s="7"/>
      <c r="L57" s="7"/>
      <c r="M57" s="7"/>
    </row>
    <row r="58" spans="1:25" ht="15.75" customHeight="1" x14ac:dyDescent="0.25">
      <c r="G58" s="7"/>
      <c r="H58" s="7"/>
      <c r="I58" s="7"/>
      <c r="J58" s="7"/>
      <c r="K58" s="7"/>
      <c r="L58" s="7"/>
      <c r="M58" s="7"/>
    </row>
    <row r="59" spans="1:25" ht="15.75" customHeight="1" x14ac:dyDescent="0.25">
      <c r="G59" s="7"/>
      <c r="H59" s="7"/>
      <c r="I59" s="7"/>
      <c r="J59" s="7"/>
      <c r="K59" s="7"/>
      <c r="L59" s="7"/>
      <c r="M59" s="7"/>
    </row>
    <row r="60" spans="1:25" ht="15.75" customHeight="1" x14ac:dyDescent="0.2"/>
    <row r="61" spans="1:25" ht="15.75" customHeight="1" x14ac:dyDescent="0.2"/>
    <row r="62" spans="1:25" ht="15.75" customHeight="1" x14ac:dyDescent="0.2"/>
    <row r="63" spans="1:25" ht="15.75" customHeight="1" x14ac:dyDescent="0.2"/>
    <row r="64" spans="1:2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7" customWidth="1"/>
    <col min="2" max="2" width="13.5" customWidth="1"/>
    <col min="3" max="3" width="13.125" customWidth="1"/>
    <col min="4" max="4" width="13.25" customWidth="1"/>
    <col min="5" max="5" width="12.5" customWidth="1"/>
    <col min="6" max="6" width="16" customWidth="1"/>
    <col min="7" max="7" width="13" customWidth="1"/>
    <col min="8" max="8" width="13.25" customWidth="1"/>
    <col min="9" max="25" width="7.625" customWidth="1"/>
  </cols>
  <sheetData>
    <row r="1" spans="1:25" ht="15.75" x14ac:dyDescent="0.25">
      <c r="A1" s="1" t="s">
        <v>0</v>
      </c>
    </row>
    <row r="2" spans="1:25" ht="17.25" customHeight="1" x14ac:dyDescent="0.25">
      <c r="A2" s="1" t="s">
        <v>1</v>
      </c>
    </row>
    <row r="3" spans="1:25" ht="17.25" customHeight="1" x14ac:dyDescent="0.25">
      <c r="A3" s="1" t="s">
        <v>3</v>
      </c>
    </row>
    <row r="4" spans="1:25" ht="17.25" customHeight="1" x14ac:dyDescent="0.25">
      <c r="A4" s="1"/>
      <c r="B4" s="2"/>
      <c r="C4" s="2"/>
      <c r="D4" s="2"/>
      <c r="E4" s="2"/>
      <c r="F4" s="2"/>
    </row>
    <row r="5" spans="1:25" x14ac:dyDescent="0.25">
      <c r="B5" s="4" t="s">
        <v>5</v>
      </c>
      <c r="C5" s="4" t="s">
        <v>6</v>
      </c>
      <c r="D5" s="4" t="s">
        <v>7</v>
      </c>
      <c r="E5" s="4" t="s">
        <v>5</v>
      </c>
      <c r="F5" s="4" t="s">
        <v>6</v>
      </c>
      <c r="G5" s="4" t="s">
        <v>7</v>
      </c>
      <c r="H5" s="4" t="s">
        <v>8</v>
      </c>
    </row>
    <row r="6" spans="1:25" x14ac:dyDescent="0.25">
      <c r="B6" s="5">
        <v>43100</v>
      </c>
      <c r="C6" s="5">
        <v>43190</v>
      </c>
      <c r="D6" s="5">
        <v>43373</v>
      </c>
      <c r="E6" s="5">
        <v>43465</v>
      </c>
      <c r="F6" s="5">
        <v>43555</v>
      </c>
      <c r="G6" s="5">
        <v>43738</v>
      </c>
      <c r="H6" s="5">
        <v>43830</v>
      </c>
    </row>
    <row r="7" spans="1:25" x14ac:dyDescent="0.25">
      <c r="B7" s="5"/>
      <c r="C7" s="5"/>
      <c r="D7" s="5"/>
      <c r="E7" s="5"/>
      <c r="F7" s="5"/>
      <c r="G7" s="7"/>
      <c r="H7" s="7"/>
      <c r="I7" s="7"/>
      <c r="J7" s="7"/>
      <c r="K7" s="7"/>
      <c r="L7" s="7"/>
      <c r="M7" s="7"/>
    </row>
    <row r="8" spans="1:25" x14ac:dyDescent="0.25">
      <c r="A8" s="6" t="s">
        <v>11</v>
      </c>
      <c r="B8" s="7">
        <v>855028031</v>
      </c>
      <c r="C8" s="7">
        <v>1302844307</v>
      </c>
      <c r="D8" s="7">
        <v>394583612</v>
      </c>
      <c r="E8" s="7">
        <v>739554938</v>
      </c>
      <c r="F8" s="7">
        <v>1051238596</v>
      </c>
      <c r="G8" s="9">
        <v>188926720</v>
      </c>
      <c r="H8" s="9">
        <v>360162536</v>
      </c>
      <c r="I8" s="7"/>
      <c r="J8" s="7"/>
      <c r="K8" s="7"/>
      <c r="L8" s="7"/>
      <c r="M8" s="7"/>
    </row>
    <row r="9" spans="1:25" x14ac:dyDescent="0.25">
      <c r="A9" s="6" t="s">
        <v>12</v>
      </c>
      <c r="B9" s="7">
        <v>611333146</v>
      </c>
      <c r="C9" s="7">
        <v>953738883</v>
      </c>
      <c r="D9" s="7">
        <v>286031331</v>
      </c>
      <c r="E9" s="7">
        <v>531666044</v>
      </c>
      <c r="F9" s="7">
        <v>726511920</v>
      </c>
      <c r="G9" s="9">
        <v>118513172</v>
      </c>
      <c r="H9" s="9">
        <v>220428714</v>
      </c>
      <c r="I9" s="7"/>
      <c r="J9" s="7"/>
      <c r="K9" s="7"/>
      <c r="L9" s="7"/>
      <c r="M9" s="7"/>
    </row>
    <row r="10" spans="1:25" x14ac:dyDescent="0.25">
      <c r="A10" s="6" t="s">
        <v>15</v>
      </c>
      <c r="B10" s="11">
        <f t="shared" ref="B10:H10" si="0">B8-B9</f>
        <v>243694885</v>
      </c>
      <c r="C10" s="11">
        <f t="shared" si="0"/>
        <v>349105424</v>
      </c>
      <c r="D10" s="11">
        <f t="shared" si="0"/>
        <v>108552281</v>
      </c>
      <c r="E10" s="11">
        <f t="shared" si="0"/>
        <v>207888894</v>
      </c>
      <c r="F10" s="11">
        <f t="shared" si="0"/>
        <v>324726676</v>
      </c>
      <c r="G10" s="11">
        <f t="shared" si="0"/>
        <v>70413548</v>
      </c>
      <c r="H10" s="11">
        <f t="shared" si="0"/>
        <v>139733822</v>
      </c>
      <c r="I10" s="7"/>
      <c r="J10" s="7"/>
      <c r="K10" s="7"/>
      <c r="L10" s="7"/>
      <c r="M10" s="7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x14ac:dyDescent="0.25">
      <c r="A11" s="6"/>
      <c r="B11" s="14"/>
      <c r="C11" s="14"/>
      <c r="D11" s="14"/>
      <c r="E11" s="14"/>
      <c r="F11" s="14"/>
      <c r="G11" s="7"/>
      <c r="H11" s="7"/>
      <c r="I11" s="7"/>
      <c r="J11" s="7"/>
      <c r="K11" s="7"/>
      <c r="L11" s="7"/>
      <c r="M11" s="7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x14ac:dyDescent="0.25">
      <c r="A12" s="6" t="s">
        <v>22</v>
      </c>
      <c r="B12" s="14">
        <f t="shared" ref="B12:H12" si="1">SUM(B13:B15)</f>
        <v>147304355</v>
      </c>
      <c r="C12" s="14">
        <f t="shared" si="1"/>
        <v>226990230</v>
      </c>
      <c r="D12" s="14">
        <f t="shared" si="1"/>
        <v>74918271</v>
      </c>
      <c r="E12" s="14">
        <f t="shared" si="1"/>
        <v>152529233</v>
      </c>
      <c r="F12" s="14">
        <f t="shared" si="1"/>
        <v>242059103</v>
      </c>
      <c r="G12" s="14">
        <f t="shared" si="1"/>
        <v>61849312</v>
      </c>
      <c r="H12" s="14">
        <f t="shared" si="1"/>
        <v>123943728</v>
      </c>
      <c r="I12" s="7"/>
      <c r="J12" s="7"/>
      <c r="K12" s="7"/>
      <c r="L12" s="7"/>
      <c r="M12" s="7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x14ac:dyDescent="0.25">
      <c r="A13" s="13" t="s">
        <v>26</v>
      </c>
      <c r="B13" s="7">
        <v>63586716</v>
      </c>
      <c r="C13" s="7">
        <v>95174975</v>
      </c>
      <c r="D13" s="7">
        <v>31553147</v>
      </c>
      <c r="E13" s="7">
        <v>62678380</v>
      </c>
      <c r="F13" s="7">
        <v>96126345</v>
      </c>
      <c r="G13" s="9">
        <v>20214392</v>
      </c>
      <c r="H13" s="9">
        <v>48472562</v>
      </c>
      <c r="I13" s="7"/>
      <c r="J13" s="7"/>
      <c r="K13" s="7"/>
      <c r="L13" s="7"/>
      <c r="M13" s="7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25">
      <c r="A14" s="13" t="s">
        <v>30</v>
      </c>
      <c r="B14" s="7">
        <v>35721486</v>
      </c>
      <c r="C14" s="7">
        <v>58415335</v>
      </c>
      <c r="D14" s="7">
        <v>15462261</v>
      </c>
      <c r="E14" s="7">
        <v>33621243</v>
      </c>
      <c r="F14" s="7">
        <v>59274365</v>
      </c>
      <c r="G14" s="9">
        <v>7683734</v>
      </c>
      <c r="H14" s="9">
        <v>20085912</v>
      </c>
      <c r="I14" s="7"/>
      <c r="J14" s="7"/>
      <c r="K14" s="7"/>
      <c r="L14" s="7"/>
      <c r="M14" s="7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13" t="s">
        <v>34</v>
      </c>
      <c r="B15" s="7">
        <v>47996153</v>
      </c>
      <c r="C15" s="7">
        <v>73399920</v>
      </c>
      <c r="D15" s="7">
        <v>27902863</v>
      </c>
      <c r="E15" s="7">
        <v>56229610</v>
      </c>
      <c r="F15" s="7">
        <v>86658393</v>
      </c>
      <c r="G15" s="9">
        <v>33951186</v>
      </c>
      <c r="H15" s="9">
        <v>55385254</v>
      </c>
      <c r="I15" s="7"/>
      <c r="J15" s="7"/>
      <c r="K15" s="7"/>
      <c r="L15" s="7"/>
      <c r="M15" s="7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13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6" t="s">
        <v>38</v>
      </c>
      <c r="B17" s="11">
        <f t="shared" ref="B17:H17" si="2">B10-B12</f>
        <v>96390530</v>
      </c>
      <c r="C17" s="11">
        <f t="shared" si="2"/>
        <v>122115194</v>
      </c>
      <c r="D17" s="11">
        <f t="shared" si="2"/>
        <v>33634010</v>
      </c>
      <c r="E17" s="11">
        <f t="shared" si="2"/>
        <v>55359661</v>
      </c>
      <c r="F17" s="11">
        <f t="shared" si="2"/>
        <v>82667573</v>
      </c>
      <c r="G17" s="11">
        <f t="shared" si="2"/>
        <v>8564236</v>
      </c>
      <c r="H17" s="11">
        <f t="shared" si="2"/>
        <v>15790094</v>
      </c>
      <c r="I17" s="7"/>
      <c r="J17" s="7"/>
      <c r="K17" s="7"/>
      <c r="L17" s="7"/>
      <c r="M17" s="7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x14ac:dyDescent="0.25">
      <c r="A18" s="13" t="s">
        <v>42</v>
      </c>
      <c r="B18" s="7">
        <v>1879735</v>
      </c>
      <c r="C18" s="7">
        <v>3281079</v>
      </c>
      <c r="D18" s="7">
        <v>758088</v>
      </c>
      <c r="E18" s="7">
        <v>1520088</v>
      </c>
      <c r="F18" s="7">
        <v>2125804</v>
      </c>
      <c r="G18" s="9">
        <v>1046367</v>
      </c>
      <c r="H18" s="9">
        <v>1829714</v>
      </c>
      <c r="I18" s="7"/>
      <c r="J18" s="7"/>
      <c r="K18" s="7"/>
      <c r="L18" s="7"/>
      <c r="M18" s="7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x14ac:dyDescent="0.25">
      <c r="A19" s="6" t="s">
        <v>45</v>
      </c>
      <c r="B19" s="11">
        <f t="shared" ref="B19:H19" si="3">SUM(B17:B18)</f>
        <v>98270265</v>
      </c>
      <c r="C19" s="11">
        <f t="shared" si="3"/>
        <v>125396273</v>
      </c>
      <c r="D19" s="11">
        <f t="shared" si="3"/>
        <v>34392098</v>
      </c>
      <c r="E19" s="11">
        <f t="shared" si="3"/>
        <v>56879749</v>
      </c>
      <c r="F19" s="11">
        <f t="shared" si="3"/>
        <v>84793377</v>
      </c>
      <c r="G19" s="11">
        <f t="shared" si="3"/>
        <v>9610603</v>
      </c>
      <c r="H19" s="11">
        <f t="shared" si="3"/>
        <v>17619808</v>
      </c>
      <c r="I19" s="7"/>
      <c r="J19" s="7"/>
      <c r="K19" s="7"/>
      <c r="L19" s="7"/>
      <c r="M19" s="7"/>
    </row>
    <row r="20" spans="1:25" x14ac:dyDescent="0.25">
      <c r="A20" s="19" t="s">
        <v>49</v>
      </c>
      <c r="B20" s="7">
        <v>4203346</v>
      </c>
      <c r="C20" s="7">
        <v>5971251</v>
      </c>
      <c r="D20" s="7">
        <v>1637719</v>
      </c>
      <c r="E20" s="7">
        <v>2708559</v>
      </c>
      <c r="F20" s="7">
        <v>4037780</v>
      </c>
      <c r="G20" s="9">
        <v>457648</v>
      </c>
      <c r="H20" s="9">
        <v>839038</v>
      </c>
      <c r="I20" s="7"/>
      <c r="J20" s="7"/>
      <c r="K20" s="7"/>
      <c r="L20" s="7"/>
      <c r="M20" s="7"/>
    </row>
    <row r="21" spans="1:25" ht="15.75" customHeight="1" x14ac:dyDescent="0.25">
      <c r="A21" s="6" t="s">
        <v>53</v>
      </c>
      <c r="B21" s="11">
        <f t="shared" ref="B21:H21" si="4">B19-B20</f>
        <v>94066919</v>
      </c>
      <c r="C21" s="11">
        <f t="shared" si="4"/>
        <v>119425022</v>
      </c>
      <c r="D21" s="11">
        <f t="shared" si="4"/>
        <v>32754379</v>
      </c>
      <c r="E21" s="11">
        <f t="shared" si="4"/>
        <v>54171190</v>
      </c>
      <c r="F21" s="11">
        <f t="shared" si="4"/>
        <v>80755597</v>
      </c>
      <c r="G21" s="11">
        <f t="shared" si="4"/>
        <v>9152955</v>
      </c>
      <c r="H21" s="11">
        <f t="shared" si="4"/>
        <v>16780770</v>
      </c>
      <c r="I21" s="7"/>
      <c r="J21" s="7"/>
      <c r="K21" s="7"/>
      <c r="L21" s="7"/>
      <c r="M21" s="7"/>
    </row>
    <row r="22" spans="1:25" ht="15.75" customHeight="1" x14ac:dyDescent="0.25">
      <c r="A22" s="13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25" ht="15.75" customHeight="1" x14ac:dyDescent="0.25">
      <c r="A23" s="6" t="s">
        <v>60</v>
      </c>
      <c r="B23" s="14">
        <f t="shared" ref="B23:H23" si="5">SUM(B24:B25)</f>
        <v>23516730</v>
      </c>
      <c r="C23" s="14">
        <f t="shared" si="5"/>
        <v>29856255</v>
      </c>
      <c r="D23" s="14">
        <f t="shared" si="5"/>
        <v>8188595</v>
      </c>
      <c r="E23" s="14">
        <f t="shared" si="5"/>
        <v>13542797</v>
      </c>
      <c r="F23" s="14">
        <f t="shared" si="5"/>
        <v>20188900</v>
      </c>
      <c r="G23" s="14">
        <f t="shared" si="5"/>
        <v>2288239</v>
      </c>
      <c r="H23" s="14">
        <f t="shared" si="5"/>
        <v>4195192</v>
      </c>
      <c r="I23" s="7"/>
      <c r="J23" s="7"/>
      <c r="K23" s="7"/>
      <c r="L23" s="7"/>
      <c r="M23" s="7"/>
    </row>
    <row r="24" spans="1:25" ht="15.75" customHeight="1" x14ac:dyDescent="0.25">
      <c r="A24" s="19" t="s">
        <v>63</v>
      </c>
      <c r="B24" s="7">
        <v>20232353</v>
      </c>
      <c r="C24" s="7">
        <v>21465114</v>
      </c>
      <c r="D24" s="7">
        <v>6729715</v>
      </c>
      <c r="E24" s="7">
        <v>10317795</v>
      </c>
      <c r="F24" s="7">
        <v>15147034</v>
      </c>
      <c r="G24" s="9">
        <v>1290948</v>
      </c>
      <c r="H24" s="9">
        <v>2199827</v>
      </c>
      <c r="I24" s="7"/>
      <c r="J24" s="7"/>
      <c r="K24" s="7"/>
      <c r="L24" s="7"/>
      <c r="M24" s="7"/>
    </row>
    <row r="25" spans="1:25" ht="15.75" customHeight="1" x14ac:dyDescent="0.25">
      <c r="A25" s="19" t="s">
        <v>64</v>
      </c>
      <c r="B25" s="7">
        <v>3284377</v>
      </c>
      <c r="C25" s="7">
        <v>8391141</v>
      </c>
      <c r="D25" s="7">
        <v>1458880</v>
      </c>
      <c r="E25" s="7">
        <v>3225002</v>
      </c>
      <c r="F25" s="7">
        <v>5041866</v>
      </c>
      <c r="G25" s="9">
        <v>997291</v>
      </c>
      <c r="H25" s="9">
        <v>1995365</v>
      </c>
      <c r="I25" s="7"/>
      <c r="J25" s="7"/>
      <c r="K25" s="7"/>
      <c r="L25" s="7"/>
      <c r="M25" s="7"/>
    </row>
    <row r="26" spans="1:25" ht="15.75" customHeight="1" x14ac:dyDescent="0.25">
      <c r="A26" s="6" t="s">
        <v>66</v>
      </c>
      <c r="B26" s="12">
        <f t="shared" ref="B26:G26" si="6">B21-B23+B22</f>
        <v>70550189</v>
      </c>
      <c r="C26" s="12">
        <f t="shared" si="6"/>
        <v>89568767</v>
      </c>
      <c r="D26" s="12">
        <f t="shared" si="6"/>
        <v>24565784</v>
      </c>
      <c r="E26" s="12">
        <f t="shared" si="6"/>
        <v>40628393</v>
      </c>
      <c r="F26" s="12">
        <f t="shared" si="6"/>
        <v>60566697</v>
      </c>
      <c r="G26" s="12">
        <f t="shared" si="6"/>
        <v>6864716</v>
      </c>
      <c r="H26" s="12">
        <f>H21-H23+H22-1</f>
        <v>12585577</v>
      </c>
      <c r="I26" s="7"/>
      <c r="J26" s="7"/>
      <c r="K26" s="7"/>
      <c r="L26" s="7"/>
      <c r="M26" s="7"/>
    </row>
    <row r="27" spans="1:25" ht="15.75" customHeight="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25" ht="15.75" customHeight="1" x14ac:dyDescent="0.25">
      <c r="B28" s="7"/>
      <c r="C28" s="7"/>
      <c r="D28" s="7"/>
      <c r="E28" s="21"/>
      <c r="F28" s="7"/>
      <c r="G28" s="7"/>
      <c r="H28" s="7"/>
      <c r="I28" s="7"/>
      <c r="J28" s="7"/>
      <c r="K28" s="7"/>
      <c r="L28" s="7"/>
      <c r="M28" s="7"/>
    </row>
    <row r="29" spans="1:25" ht="15.75" customHeight="1" x14ac:dyDescent="0.25">
      <c r="A29" s="6" t="s">
        <v>71</v>
      </c>
      <c r="B29" s="22">
        <f>B26/('1'!B26/10)</f>
        <v>0.61136015389284681</v>
      </c>
      <c r="C29" s="22">
        <f>C26/('1'!C26/10)</f>
        <v>0.77616766096987411</v>
      </c>
      <c r="D29" s="22">
        <f>D26/('1'!D26/10)</f>
        <v>0.21287740967977326</v>
      </c>
      <c r="E29" s="22">
        <f>E26/('1'!E26/10)</f>
        <v>0.32750665496387971</v>
      </c>
      <c r="F29" s="22">
        <f>F26/('1'!F26/10)</f>
        <v>0.48822990209533634</v>
      </c>
      <c r="G29" s="22">
        <f>G26/('1'!G26/10)</f>
        <v>5.5336674882440574E-2</v>
      </c>
      <c r="H29" s="22">
        <f>H26/('1'!H26/10)</f>
        <v>0.10145270141647837</v>
      </c>
      <c r="I29" s="7"/>
      <c r="J29" s="7"/>
      <c r="K29" s="7"/>
      <c r="L29" s="7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B30" s="13"/>
      <c r="C30" s="13"/>
      <c r="G30" s="7"/>
      <c r="H30" s="7"/>
      <c r="I30" s="7"/>
      <c r="J30" s="7"/>
      <c r="K30" s="7"/>
      <c r="L30" s="7"/>
      <c r="M30" s="7"/>
    </row>
    <row r="31" spans="1:25" ht="15.75" customHeight="1" x14ac:dyDescent="0.25">
      <c r="G31" s="7"/>
      <c r="H31" s="7"/>
      <c r="I31" s="7"/>
      <c r="J31" s="7"/>
      <c r="K31" s="7"/>
      <c r="L31" s="7"/>
      <c r="M31" s="7"/>
    </row>
    <row r="32" spans="1:25" ht="15.75" customHeight="1" x14ac:dyDescent="0.25">
      <c r="G32" s="7"/>
      <c r="H32" s="7"/>
      <c r="I32" s="7"/>
      <c r="J32" s="7"/>
      <c r="K32" s="7"/>
      <c r="L32" s="7"/>
      <c r="M32" s="7"/>
    </row>
    <row r="33" spans="7:13" ht="15.75" customHeight="1" x14ac:dyDescent="0.25">
      <c r="G33" s="7"/>
      <c r="H33" s="7"/>
      <c r="I33" s="7"/>
      <c r="J33" s="7"/>
      <c r="K33" s="7"/>
      <c r="L33" s="7"/>
      <c r="M33" s="7"/>
    </row>
    <row r="34" spans="7:13" ht="15.75" customHeight="1" x14ac:dyDescent="0.25">
      <c r="G34" s="7"/>
      <c r="H34" s="7"/>
      <c r="I34" s="7"/>
      <c r="J34" s="7"/>
      <c r="K34" s="7"/>
      <c r="L34" s="7"/>
      <c r="M34" s="7"/>
    </row>
    <row r="35" spans="7:13" ht="15.75" customHeight="1" x14ac:dyDescent="0.25">
      <c r="G35" s="7"/>
      <c r="H35" s="7"/>
      <c r="I35" s="7"/>
      <c r="J35" s="7"/>
      <c r="K35" s="7"/>
      <c r="L35" s="7"/>
      <c r="M35" s="7"/>
    </row>
    <row r="36" spans="7:13" ht="15.75" customHeight="1" x14ac:dyDescent="0.25">
      <c r="G36" s="7"/>
      <c r="H36" s="7"/>
      <c r="I36" s="7"/>
      <c r="J36" s="7"/>
      <c r="K36" s="7"/>
      <c r="L36" s="7"/>
      <c r="M36" s="7"/>
    </row>
    <row r="37" spans="7:13" ht="15.75" customHeight="1" x14ac:dyDescent="0.25">
      <c r="G37" s="7"/>
      <c r="H37" s="7"/>
      <c r="I37" s="7"/>
      <c r="J37" s="7"/>
      <c r="K37" s="7"/>
      <c r="L37" s="7"/>
      <c r="M37" s="7"/>
    </row>
    <row r="38" spans="7:13" ht="15.75" customHeight="1" x14ac:dyDescent="0.25">
      <c r="G38" s="7"/>
      <c r="H38" s="7"/>
      <c r="I38" s="7"/>
      <c r="J38" s="7"/>
      <c r="K38" s="7"/>
      <c r="L38" s="7"/>
      <c r="M38" s="7"/>
    </row>
    <row r="39" spans="7:13" ht="15.75" customHeight="1" x14ac:dyDescent="0.25">
      <c r="G39" s="7"/>
      <c r="H39" s="7"/>
      <c r="I39" s="7"/>
      <c r="J39" s="7"/>
      <c r="K39" s="7"/>
      <c r="L39" s="7"/>
      <c r="M39" s="7"/>
    </row>
    <row r="40" spans="7:13" ht="15.75" customHeight="1" x14ac:dyDescent="0.25">
      <c r="G40" s="7"/>
      <c r="H40" s="7"/>
      <c r="I40" s="7"/>
      <c r="J40" s="7"/>
      <c r="K40" s="7"/>
      <c r="L40" s="7"/>
      <c r="M40" s="7"/>
    </row>
    <row r="41" spans="7:13" ht="15.75" customHeight="1" x14ac:dyDescent="0.25">
      <c r="G41" s="7"/>
      <c r="H41" s="7"/>
      <c r="I41" s="7"/>
      <c r="J41" s="7"/>
      <c r="K41" s="7"/>
      <c r="L41" s="7"/>
      <c r="M41" s="7"/>
    </row>
    <row r="42" spans="7:13" ht="15.75" customHeight="1" x14ac:dyDescent="0.25">
      <c r="G42" s="7"/>
      <c r="H42" s="7"/>
      <c r="I42" s="7"/>
      <c r="J42" s="7"/>
      <c r="K42" s="7"/>
      <c r="L42" s="7"/>
      <c r="M42" s="7"/>
    </row>
    <row r="43" spans="7:13" ht="15.75" customHeight="1" x14ac:dyDescent="0.25">
      <c r="G43" s="7"/>
      <c r="H43" s="7"/>
      <c r="I43" s="7"/>
      <c r="J43" s="7"/>
      <c r="K43" s="7"/>
      <c r="L43" s="7"/>
      <c r="M43" s="7"/>
    </row>
    <row r="44" spans="7:13" ht="15.75" customHeight="1" x14ac:dyDescent="0.25">
      <c r="G44" s="7"/>
      <c r="H44" s="7"/>
      <c r="I44" s="7"/>
      <c r="J44" s="7"/>
      <c r="K44" s="7"/>
      <c r="L44" s="7"/>
      <c r="M44" s="7"/>
    </row>
    <row r="45" spans="7:13" ht="15.75" customHeight="1" x14ac:dyDescent="0.25">
      <c r="G45" s="7"/>
      <c r="H45" s="7"/>
      <c r="I45" s="7"/>
      <c r="J45" s="7"/>
      <c r="K45" s="7"/>
      <c r="L45" s="7"/>
      <c r="M45" s="7"/>
    </row>
    <row r="46" spans="7:13" ht="15.75" customHeight="1" x14ac:dyDescent="0.25">
      <c r="G46" s="7"/>
      <c r="H46" s="7"/>
      <c r="I46" s="7"/>
      <c r="J46" s="7"/>
      <c r="K46" s="7"/>
      <c r="L46" s="7"/>
      <c r="M46" s="7"/>
    </row>
    <row r="47" spans="7:13" ht="15.75" customHeight="1" x14ac:dyDescent="0.25">
      <c r="G47" s="7"/>
      <c r="H47" s="7"/>
      <c r="I47" s="7"/>
      <c r="J47" s="7"/>
      <c r="K47" s="7"/>
      <c r="L47" s="7"/>
      <c r="M47" s="7"/>
    </row>
    <row r="48" spans="7:13" ht="15.75" customHeight="1" x14ac:dyDescent="0.25">
      <c r="G48" s="7"/>
      <c r="H48" s="7"/>
      <c r="I48" s="7"/>
      <c r="J48" s="7"/>
      <c r="K48" s="7"/>
      <c r="L48" s="7"/>
      <c r="M48" s="7"/>
    </row>
    <row r="49" spans="7:13" ht="15.75" customHeight="1" x14ac:dyDescent="0.25">
      <c r="G49" s="7"/>
      <c r="H49" s="7"/>
      <c r="I49" s="7"/>
      <c r="J49" s="7"/>
      <c r="K49" s="7"/>
      <c r="L49" s="7"/>
      <c r="M49" s="7"/>
    </row>
    <row r="50" spans="7:13" ht="15.75" customHeight="1" x14ac:dyDescent="0.25">
      <c r="G50" s="7"/>
      <c r="H50" s="7"/>
      <c r="I50" s="7"/>
      <c r="J50" s="7"/>
      <c r="K50" s="7"/>
      <c r="L50" s="7"/>
      <c r="M50" s="7"/>
    </row>
    <row r="51" spans="7:13" ht="15.75" customHeight="1" x14ac:dyDescent="0.25">
      <c r="G51" s="7"/>
      <c r="H51" s="7"/>
      <c r="I51" s="7"/>
      <c r="J51" s="7"/>
      <c r="K51" s="7"/>
      <c r="L51" s="7"/>
      <c r="M51" s="7"/>
    </row>
    <row r="52" spans="7:13" ht="15.75" customHeight="1" x14ac:dyDescent="0.25">
      <c r="G52" s="7"/>
      <c r="H52" s="7"/>
      <c r="I52" s="7"/>
      <c r="J52" s="7"/>
      <c r="K52" s="7"/>
      <c r="L52" s="7"/>
      <c r="M52" s="7"/>
    </row>
    <row r="53" spans="7:13" ht="15.75" customHeight="1" x14ac:dyDescent="0.25">
      <c r="G53" s="7"/>
      <c r="H53" s="7"/>
      <c r="I53" s="7"/>
      <c r="J53" s="7"/>
      <c r="K53" s="7"/>
      <c r="L53" s="7"/>
      <c r="M53" s="7"/>
    </row>
    <row r="54" spans="7:13" ht="15.75" customHeight="1" x14ac:dyDescent="0.25">
      <c r="G54" s="7"/>
      <c r="H54" s="7"/>
      <c r="I54" s="7"/>
      <c r="J54" s="7"/>
      <c r="K54" s="7"/>
      <c r="L54" s="7"/>
      <c r="M54" s="7"/>
    </row>
    <row r="55" spans="7:13" ht="15.75" customHeight="1" x14ac:dyDescent="0.25">
      <c r="G55" s="7"/>
      <c r="H55" s="7"/>
      <c r="I55" s="7"/>
      <c r="J55" s="7"/>
      <c r="K55" s="7"/>
      <c r="L55" s="7"/>
      <c r="M55" s="7"/>
    </row>
    <row r="56" spans="7:13" ht="15.75" customHeight="1" x14ac:dyDescent="0.25">
      <c r="G56" s="7"/>
      <c r="H56" s="7"/>
      <c r="I56" s="7"/>
      <c r="J56" s="7"/>
      <c r="K56" s="7"/>
      <c r="L56" s="7"/>
      <c r="M56" s="7"/>
    </row>
    <row r="57" spans="7:13" ht="15.75" customHeight="1" x14ac:dyDescent="0.25">
      <c r="G57" s="7"/>
      <c r="H57" s="7"/>
      <c r="I57" s="7"/>
      <c r="J57" s="7"/>
      <c r="K57" s="7"/>
      <c r="L57" s="7"/>
      <c r="M57" s="7"/>
    </row>
    <row r="58" spans="7:13" ht="15.75" customHeight="1" x14ac:dyDescent="0.25">
      <c r="G58" s="7"/>
      <c r="H58" s="7"/>
      <c r="I58" s="7"/>
      <c r="J58" s="7"/>
      <c r="K58" s="7"/>
      <c r="L58" s="7"/>
      <c r="M58" s="7"/>
    </row>
    <row r="59" spans="7:13" ht="15.75" customHeight="1" x14ac:dyDescent="0.25">
      <c r="G59" s="7"/>
      <c r="H59" s="7"/>
      <c r="I59" s="7"/>
      <c r="J59" s="7"/>
      <c r="K59" s="7"/>
      <c r="L59" s="7"/>
      <c r="M59" s="7"/>
    </row>
    <row r="60" spans="7:13" ht="15.75" customHeight="1" x14ac:dyDescent="0.25">
      <c r="G60" s="7"/>
      <c r="H60" s="7"/>
      <c r="I60" s="7"/>
      <c r="J60" s="7"/>
      <c r="K60" s="7"/>
      <c r="L60" s="7"/>
      <c r="M60" s="7"/>
    </row>
    <row r="61" spans="7:13" ht="15.75" customHeight="1" x14ac:dyDescent="0.25">
      <c r="G61" s="7"/>
      <c r="H61" s="7"/>
      <c r="I61" s="7"/>
      <c r="J61" s="7"/>
      <c r="K61" s="7"/>
      <c r="L61" s="7"/>
      <c r="M61" s="7"/>
    </row>
    <row r="62" spans="7:13" ht="15.75" customHeight="1" x14ac:dyDescent="0.2"/>
    <row r="63" spans="7:13" ht="15.75" customHeight="1" x14ac:dyDescent="0.2"/>
    <row r="64" spans="7:1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17" sqref="I17"/>
    </sheetView>
  </sheetViews>
  <sheetFormatPr defaultColWidth="12.625" defaultRowHeight="15" customHeight="1" x14ac:dyDescent="0.2"/>
  <cols>
    <col min="1" max="1" width="39.125" customWidth="1"/>
    <col min="2" max="2" width="13.5" customWidth="1"/>
    <col min="3" max="4" width="15.5" customWidth="1"/>
    <col min="5" max="5" width="15" customWidth="1"/>
    <col min="6" max="6" width="15.75" customWidth="1"/>
    <col min="7" max="7" width="11.5" customWidth="1"/>
    <col min="8" max="8" width="13.875" customWidth="1"/>
    <col min="9" max="25" width="7.625" customWidth="1"/>
  </cols>
  <sheetData>
    <row r="1" spans="1:25" ht="15.75" x14ac:dyDescent="0.25">
      <c r="A1" s="1" t="s">
        <v>0</v>
      </c>
    </row>
    <row r="2" spans="1:25" ht="15.75" x14ac:dyDescent="0.25">
      <c r="A2" s="1" t="s">
        <v>4</v>
      </c>
    </row>
    <row r="3" spans="1:25" ht="15.75" x14ac:dyDescent="0.25">
      <c r="A3" s="1" t="s">
        <v>3</v>
      </c>
    </row>
    <row r="4" spans="1:25" ht="15.75" x14ac:dyDescent="0.25">
      <c r="A4" s="1"/>
      <c r="B4" s="3"/>
      <c r="C4" s="3"/>
      <c r="D4" s="3"/>
      <c r="E4" s="3"/>
      <c r="F4" s="3"/>
    </row>
    <row r="5" spans="1:25" x14ac:dyDescent="0.25">
      <c r="B5" s="4" t="s">
        <v>5</v>
      </c>
      <c r="C5" s="4" t="s">
        <v>6</v>
      </c>
      <c r="D5" s="4" t="s">
        <v>7</v>
      </c>
      <c r="E5" s="4" t="s">
        <v>5</v>
      </c>
      <c r="F5" s="4" t="s">
        <v>6</v>
      </c>
      <c r="G5" s="4" t="s">
        <v>7</v>
      </c>
      <c r="H5" s="4" t="s">
        <v>8</v>
      </c>
    </row>
    <row r="6" spans="1:25" x14ac:dyDescent="0.25">
      <c r="B6" s="5">
        <v>43100</v>
      </c>
      <c r="C6" s="5">
        <v>43190</v>
      </c>
      <c r="D6" s="5">
        <v>43373</v>
      </c>
      <c r="E6" s="5">
        <v>43465</v>
      </c>
      <c r="F6" s="5">
        <v>43555</v>
      </c>
      <c r="G6" s="5">
        <v>43738</v>
      </c>
      <c r="H6" s="5">
        <v>43830</v>
      </c>
    </row>
    <row r="7" spans="1:25" x14ac:dyDescent="0.25">
      <c r="A7" s="6" t="s">
        <v>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25" x14ac:dyDescent="0.25">
      <c r="A8" s="10" t="s">
        <v>14</v>
      </c>
      <c r="B8" s="7">
        <v>889513433</v>
      </c>
      <c r="C8" s="7">
        <v>1226611790</v>
      </c>
      <c r="D8" s="7">
        <v>377380049</v>
      </c>
      <c r="E8" s="7">
        <v>734043521</v>
      </c>
      <c r="F8" s="7">
        <v>1011463362</v>
      </c>
      <c r="G8" s="9">
        <v>141428503</v>
      </c>
      <c r="H8" s="9">
        <v>338497700</v>
      </c>
      <c r="I8" s="7"/>
      <c r="J8" s="7"/>
      <c r="K8" s="7"/>
      <c r="L8" s="7"/>
      <c r="M8" s="7"/>
      <c r="N8" s="7"/>
      <c r="O8" s="7"/>
      <c r="P8" s="7"/>
      <c r="Q8" s="7"/>
    </row>
    <row r="9" spans="1:25" x14ac:dyDescent="0.25">
      <c r="A9" s="10" t="s">
        <v>18</v>
      </c>
      <c r="B9" s="7">
        <v>-649367485</v>
      </c>
      <c r="C9" s="7">
        <v>-1171983848</v>
      </c>
      <c r="D9" s="7">
        <v>-345258472</v>
      </c>
      <c r="E9" s="7">
        <v>-634410004</v>
      </c>
      <c r="F9" s="7">
        <v>-917795581</v>
      </c>
      <c r="G9" s="9">
        <v>-174944430</v>
      </c>
      <c r="H9" s="9">
        <v>-209039648</v>
      </c>
      <c r="I9" s="7"/>
      <c r="J9" s="7"/>
      <c r="K9" s="7"/>
      <c r="L9" s="7"/>
      <c r="M9" s="7"/>
      <c r="N9" s="7"/>
      <c r="O9" s="7"/>
      <c r="P9" s="7"/>
      <c r="Q9" s="7"/>
    </row>
    <row r="10" spans="1:25" x14ac:dyDescent="0.25">
      <c r="A10" s="10" t="s">
        <v>19</v>
      </c>
      <c r="B10" s="7">
        <v>-47996153</v>
      </c>
      <c r="C10" s="7">
        <v>-73399920</v>
      </c>
      <c r="D10" s="7">
        <v>-27902863</v>
      </c>
      <c r="E10" s="7">
        <v>-56229610</v>
      </c>
      <c r="F10" s="7">
        <v>-86658393</v>
      </c>
      <c r="G10" s="9">
        <v>-33951186</v>
      </c>
      <c r="H10" s="9">
        <v>-55385254</v>
      </c>
      <c r="I10" s="7"/>
      <c r="J10" s="7"/>
      <c r="K10" s="7"/>
      <c r="L10" s="7"/>
      <c r="M10" s="7"/>
      <c r="N10" s="7"/>
      <c r="O10" s="7"/>
      <c r="P10" s="7"/>
      <c r="Q10" s="7"/>
    </row>
    <row r="11" spans="1:25" x14ac:dyDescent="0.25">
      <c r="A11" s="10" t="s">
        <v>20</v>
      </c>
      <c r="B11" s="7">
        <v>-17752458</v>
      </c>
      <c r="C11" s="7">
        <v>-26054556</v>
      </c>
      <c r="D11" s="7">
        <v>-3232869</v>
      </c>
      <c r="E11" s="7">
        <v>-6755457</v>
      </c>
      <c r="F11" s="7">
        <v>-12903942</v>
      </c>
      <c r="G11" s="9">
        <v>-3879584</v>
      </c>
      <c r="H11" s="9">
        <v>-5532640</v>
      </c>
      <c r="I11" s="7"/>
      <c r="J11" s="7"/>
      <c r="K11" s="7"/>
      <c r="L11" s="7"/>
      <c r="M11" s="7"/>
      <c r="N11" s="7"/>
      <c r="O11" s="7"/>
      <c r="P11" s="7"/>
      <c r="Q11" s="7"/>
    </row>
    <row r="12" spans="1:25" x14ac:dyDescent="0.25">
      <c r="A12" s="6" t="s">
        <v>21</v>
      </c>
      <c r="B12" s="11">
        <f t="shared" ref="B12:H12" si="0">SUM(B8:B11)</f>
        <v>174397337</v>
      </c>
      <c r="C12" s="11">
        <f t="shared" si="0"/>
        <v>-44826534</v>
      </c>
      <c r="D12" s="11">
        <f t="shared" si="0"/>
        <v>985845</v>
      </c>
      <c r="E12" s="11">
        <f t="shared" si="0"/>
        <v>36648450</v>
      </c>
      <c r="F12" s="11">
        <f t="shared" si="0"/>
        <v>-5894554</v>
      </c>
      <c r="G12" s="11">
        <f t="shared" si="0"/>
        <v>-71346697</v>
      </c>
      <c r="H12" s="11">
        <f t="shared" si="0"/>
        <v>68540158</v>
      </c>
      <c r="I12" s="7"/>
      <c r="J12" s="7"/>
      <c r="K12" s="7"/>
      <c r="L12" s="7"/>
      <c r="M12" s="7"/>
      <c r="N12" s="7"/>
      <c r="O12" s="7"/>
      <c r="P12" s="7"/>
      <c r="Q12" s="7"/>
      <c r="R12" s="6"/>
      <c r="S12" s="6"/>
      <c r="T12" s="6"/>
      <c r="U12" s="6"/>
      <c r="V12" s="6"/>
      <c r="W12" s="6"/>
      <c r="X12" s="6"/>
      <c r="Y12" s="6"/>
    </row>
    <row r="13" spans="1:25" x14ac:dyDescent="0.25">
      <c r="A13" s="6"/>
      <c r="B13" s="14"/>
      <c r="C13" s="14"/>
      <c r="D13" s="14"/>
      <c r="E13" s="14"/>
      <c r="F13" s="14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6"/>
      <c r="S13" s="6"/>
      <c r="T13" s="6"/>
      <c r="U13" s="6"/>
      <c r="V13" s="6"/>
      <c r="W13" s="6"/>
      <c r="X13" s="6"/>
      <c r="Y13" s="6"/>
    </row>
    <row r="14" spans="1:25" x14ac:dyDescent="0.25">
      <c r="A14" s="6" t="s">
        <v>25</v>
      </c>
      <c r="B14" s="14"/>
      <c r="C14" s="14"/>
      <c r="D14" s="14"/>
      <c r="E14" s="14"/>
      <c r="F14" s="14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6"/>
      <c r="S14" s="6"/>
      <c r="T14" s="6"/>
      <c r="U14" s="6"/>
      <c r="V14" s="6"/>
      <c r="W14" s="6"/>
      <c r="X14" s="6"/>
      <c r="Y14" s="6"/>
    </row>
    <row r="15" spans="1:25" x14ac:dyDescent="0.25">
      <c r="A15" s="13" t="s">
        <v>29</v>
      </c>
      <c r="B15" s="7">
        <v>-53678400</v>
      </c>
      <c r="C15" s="7">
        <v>-178500400</v>
      </c>
      <c r="D15" s="7">
        <v>-10570895</v>
      </c>
      <c r="E15" s="7">
        <v>-24722490</v>
      </c>
      <c r="F15" s="7">
        <v>-38347952</v>
      </c>
      <c r="G15" s="9">
        <v>-16276087</v>
      </c>
      <c r="H15" s="9">
        <v>-16451897</v>
      </c>
      <c r="I15" s="7"/>
      <c r="J15" s="7"/>
      <c r="K15" s="7"/>
      <c r="L15" s="7"/>
      <c r="M15" s="7"/>
      <c r="N15" s="7"/>
      <c r="O15" s="7"/>
      <c r="P15" s="7"/>
      <c r="Q15" s="7"/>
      <c r="R15" s="6"/>
      <c r="S15" s="6"/>
      <c r="T15" s="6"/>
      <c r="U15" s="6"/>
      <c r="V15" s="6"/>
      <c r="W15" s="6"/>
      <c r="X15" s="6"/>
      <c r="Y15" s="6"/>
    </row>
    <row r="16" spans="1:25" x14ac:dyDescent="0.25">
      <c r="A16" s="13" t="s">
        <v>32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6"/>
      <c r="S16" s="6"/>
      <c r="T16" s="6"/>
      <c r="U16" s="6"/>
      <c r="V16" s="6"/>
      <c r="W16" s="6"/>
      <c r="X16" s="6"/>
      <c r="Y16" s="6"/>
    </row>
    <row r="17" spans="1:25" x14ac:dyDescent="0.25">
      <c r="A17" s="6" t="s">
        <v>35</v>
      </c>
      <c r="B17" s="11">
        <f t="shared" ref="B17:H17" si="1">SUM(B15:B16)</f>
        <v>-53678400</v>
      </c>
      <c r="C17" s="11">
        <f t="shared" si="1"/>
        <v>-178500400</v>
      </c>
      <c r="D17" s="11">
        <f t="shared" si="1"/>
        <v>-10570895</v>
      </c>
      <c r="E17" s="11">
        <f t="shared" si="1"/>
        <v>-24722490</v>
      </c>
      <c r="F17" s="11">
        <f t="shared" si="1"/>
        <v>-38347952</v>
      </c>
      <c r="G17" s="11">
        <f t="shared" si="1"/>
        <v>-16276087</v>
      </c>
      <c r="H17" s="11">
        <f t="shared" si="1"/>
        <v>-16451897</v>
      </c>
      <c r="I17" s="7"/>
      <c r="J17" s="7"/>
      <c r="K17" s="7"/>
      <c r="L17" s="7"/>
      <c r="M17" s="7"/>
      <c r="N17" s="7"/>
      <c r="O17" s="7"/>
      <c r="P17" s="7"/>
      <c r="Q17" s="7"/>
    </row>
    <row r="18" spans="1:25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25" x14ac:dyDescent="0.25">
      <c r="A19" s="6" t="s">
        <v>40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25" x14ac:dyDescent="0.25">
      <c r="A20" s="10" t="s">
        <v>43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25" ht="15.75" customHeight="1" x14ac:dyDescent="0.25">
      <c r="A21" s="13" t="s">
        <v>44</v>
      </c>
      <c r="B21" s="7">
        <v>-86858513</v>
      </c>
      <c r="C21" s="7">
        <v>219701350</v>
      </c>
      <c r="D21" s="7">
        <v>29856986</v>
      </c>
      <c r="E21" s="7">
        <v>-31777015</v>
      </c>
      <c r="F21" s="7">
        <v>18723537</v>
      </c>
      <c r="G21" s="9">
        <v>-23503697</v>
      </c>
      <c r="H21" s="9">
        <v>-124972326</v>
      </c>
      <c r="I21" s="7"/>
      <c r="J21" s="7"/>
      <c r="K21" s="7"/>
      <c r="L21" s="7"/>
      <c r="M21" s="7"/>
      <c r="N21" s="7"/>
      <c r="O21" s="7"/>
      <c r="P21" s="7"/>
      <c r="Q21" s="7"/>
    </row>
    <row r="22" spans="1:25" ht="15.75" customHeight="1" x14ac:dyDescent="0.25">
      <c r="A22" s="10" t="s">
        <v>46</v>
      </c>
      <c r="B22" s="7">
        <v>-32747661</v>
      </c>
      <c r="C22" s="7">
        <v>-24449828</v>
      </c>
      <c r="D22" s="7">
        <v>4116053</v>
      </c>
      <c r="E22" s="7">
        <v>4116053</v>
      </c>
      <c r="F22" s="7">
        <v>-9681419</v>
      </c>
      <c r="G22" s="9">
        <v>36749067</v>
      </c>
      <c r="H22" s="9">
        <v>20346957</v>
      </c>
      <c r="I22" s="7"/>
      <c r="J22" s="7"/>
      <c r="K22" s="7"/>
      <c r="L22" s="7"/>
      <c r="M22" s="7"/>
      <c r="N22" s="7"/>
      <c r="O22" s="7"/>
      <c r="P22" s="7"/>
      <c r="Q22" s="7"/>
    </row>
    <row r="23" spans="1:25" ht="15.75" customHeight="1" x14ac:dyDescent="0.25">
      <c r="A23" s="10" t="s">
        <v>47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25" ht="15.75" customHeight="1" x14ac:dyDescent="0.25">
      <c r="A24" s="6" t="s">
        <v>50</v>
      </c>
      <c r="B24" s="11">
        <f t="shared" ref="B24:H24" si="2">SUM(B20:B23)</f>
        <v>-119606174</v>
      </c>
      <c r="C24" s="11">
        <f t="shared" si="2"/>
        <v>195251522</v>
      </c>
      <c r="D24" s="11">
        <f t="shared" si="2"/>
        <v>33973039</v>
      </c>
      <c r="E24" s="11">
        <f t="shared" si="2"/>
        <v>-27660962</v>
      </c>
      <c r="F24" s="11">
        <f t="shared" si="2"/>
        <v>9042118</v>
      </c>
      <c r="G24" s="11">
        <f t="shared" si="2"/>
        <v>13245370</v>
      </c>
      <c r="H24" s="11">
        <f t="shared" si="2"/>
        <v>-104625369</v>
      </c>
      <c r="I24" s="7"/>
      <c r="J24" s="7"/>
      <c r="K24" s="7"/>
      <c r="L24" s="7"/>
      <c r="M24" s="7"/>
      <c r="N24" s="7"/>
      <c r="O24" s="7"/>
      <c r="P24" s="7"/>
      <c r="Q24" s="7"/>
    </row>
    <row r="25" spans="1:25" ht="15.75" customHeight="1" x14ac:dyDescent="0.25">
      <c r="A25" s="6"/>
      <c r="B25" s="14"/>
      <c r="C25" s="14"/>
      <c r="D25" s="14"/>
      <c r="E25" s="14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25" ht="15.75" customHeight="1" x14ac:dyDescent="0.25">
      <c r="A26" s="6" t="s">
        <v>55</v>
      </c>
      <c r="B26" s="14">
        <f t="shared" ref="B26:H26" si="3">SUM(B12,B17,B24)</f>
        <v>1112763</v>
      </c>
      <c r="C26" s="14">
        <f t="shared" si="3"/>
        <v>-28075412</v>
      </c>
      <c r="D26" s="14">
        <f t="shared" si="3"/>
        <v>24387989</v>
      </c>
      <c r="E26" s="14">
        <f t="shared" si="3"/>
        <v>-15735002</v>
      </c>
      <c r="F26" s="14">
        <f t="shared" si="3"/>
        <v>-35200388</v>
      </c>
      <c r="G26" s="14">
        <f t="shared" si="3"/>
        <v>-74377414</v>
      </c>
      <c r="H26" s="14">
        <f t="shared" si="3"/>
        <v>-52537108</v>
      </c>
      <c r="I26" s="7"/>
      <c r="J26" s="7"/>
      <c r="K26" s="7"/>
      <c r="L26" s="7"/>
      <c r="M26" s="7"/>
      <c r="N26" s="7"/>
      <c r="O26" s="7"/>
      <c r="P26" s="7"/>
      <c r="Q26" s="7"/>
    </row>
    <row r="27" spans="1:25" ht="15.75" customHeight="1" x14ac:dyDescent="0.25">
      <c r="A27" s="13" t="s">
        <v>59</v>
      </c>
      <c r="B27" s="7">
        <v>153094553</v>
      </c>
      <c r="C27" s="7">
        <v>153094553</v>
      </c>
      <c r="D27" s="7">
        <v>111723268</v>
      </c>
      <c r="E27" s="7">
        <v>111723268</v>
      </c>
      <c r="F27" s="7">
        <v>111723268</v>
      </c>
      <c r="G27" s="9">
        <v>106762069</v>
      </c>
      <c r="H27" s="9">
        <v>106762069</v>
      </c>
      <c r="I27" s="7"/>
      <c r="J27" s="7"/>
      <c r="K27" s="7"/>
      <c r="L27" s="7"/>
      <c r="M27" s="7"/>
      <c r="N27" s="7"/>
      <c r="O27" s="7"/>
      <c r="P27" s="7"/>
      <c r="Q27" s="7"/>
    </row>
    <row r="28" spans="1:25" ht="15.75" customHeight="1" x14ac:dyDescent="0.25">
      <c r="A28" s="6" t="s">
        <v>61</v>
      </c>
      <c r="B28" s="12">
        <f t="shared" ref="B28:H28" si="4">SUM(B26:B27)</f>
        <v>154207316</v>
      </c>
      <c r="C28" s="12">
        <f t="shared" si="4"/>
        <v>125019141</v>
      </c>
      <c r="D28" s="12">
        <f t="shared" si="4"/>
        <v>136111257</v>
      </c>
      <c r="E28" s="12">
        <f t="shared" si="4"/>
        <v>95988266</v>
      </c>
      <c r="F28" s="12">
        <f t="shared" si="4"/>
        <v>76522880</v>
      </c>
      <c r="G28" s="12">
        <f t="shared" si="4"/>
        <v>32384655</v>
      </c>
      <c r="H28" s="12">
        <f t="shared" si="4"/>
        <v>54224961</v>
      </c>
      <c r="I28" s="7"/>
      <c r="J28" s="7"/>
      <c r="K28" s="7"/>
      <c r="L28" s="7"/>
      <c r="M28" s="7"/>
      <c r="N28" s="7"/>
      <c r="O28" s="7"/>
      <c r="P28" s="7"/>
      <c r="Q28" s="7"/>
    </row>
    <row r="29" spans="1:25" ht="15.75" customHeight="1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25" ht="15.75" customHeight="1" x14ac:dyDescent="0.25"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25" ht="15.75" customHeight="1" x14ac:dyDescent="0.25">
      <c r="A31" s="6" t="s">
        <v>67</v>
      </c>
      <c r="B31" s="20">
        <f>B12/('1'!B26/10)</f>
        <v>1.5112586415157963</v>
      </c>
      <c r="C31" s="20">
        <f>C12/('1'!C26/10)</f>
        <v>-0.38844909011828344</v>
      </c>
      <c r="D31" s="20">
        <f>D12/('1'!D26/10)</f>
        <v>8.5429445258395197E-3</v>
      </c>
      <c r="E31" s="20">
        <f>E12/('1'!E26/10)</f>
        <v>0.29542421894735038</v>
      </c>
      <c r="F31" s="20">
        <f>F12/('1'!F26/10)</f>
        <v>-4.7516170847415919E-2</v>
      </c>
      <c r="G31" s="20">
        <f>G12/('1'!G26/10)</f>
        <v>-0.57512779491897381</v>
      </c>
      <c r="H31" s="20">
        <f>H12/('1'!H26/10)</f>
        <v>0.55250420259732647</v>
      </c>
      <c r="I31" s="7"/>
      <c r="J31" s="7"/>
      <c r="K31" s="7"/>
      <c r="L31" s="7"/>
      <c r="M31" s="7"/>
      <c r="N31" s="7"/>
      <c r="O31" s="7"/>
      <c r="P31" s="7"/>
      <c r="Q31" s="7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E32" s="13"/>
      <c r="F32" s="13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7:17" ht="15.75" customHeight="1" x14ac:dyDescent="0.25"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7:17" ht="15.75" customHeight="1" x14ac:dyDescent="0.25"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7:17" ht="15.75" customHeight="1" x14ac:dyDescent="0.25"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7:17" ht="15.75" customHeight="1" x14ac:dyDescent="0.25"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7:17" ht="15.75" customHeight="1" x14ac:dyDescent="0.25"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7:17" ht="15.75" customHeight="1" x14ac:dyDescent="0.25"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7:17" ht="15.75" customHeight="1" x14ac:dyDescent="0.25"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7:17" ht="15.75" customHeight="1" x14ac:dyDescent="0.25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7:17" ht="15.75" customHeight="1" x14ac:dyDescent="0.25"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7:17" ht="15.75" customHeight="1" x14ac:dyDescent="0.25"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7:17" ht="15.75" customHeight="1" x14ac:dyDescent="0.25"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7:17" ht="15.75" customHeight="1" x14ac:dyDescent="0.25"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7:17" ht="15.75" customHeight="1" x14ac:dyDescent="0.25"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7:17" ht="15.75" customHeight="1" x14ac:dyDescent="0.25"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7:17" ht="15.75" customHeight="1" x14ac:dyDescent="0.25"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7:1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28.125" customWidth="1"/>
    <col min="2" max="2" width="12.125" customWidth="1"/>
    <col min="3" max="3" width="12" customWidth="1"/>
    <col min="4" max="4" width="11.875" customWidth="1"/>
    <col min="5" max="5" width="12.25" customWidth="1"/>
    <col min="6" max="6" width="12.375" customWidth="1"/>
    <col min="7" max="26" width="7.625" customWidth="1"/>
  </cols>
  <sheetData>
    <row r="1" spans="1:6" ht="15.75" x14ac:dyDescent="0.25">
      <c r="A1" s="1" t="s">
        <v>0</v>
      </c>
    </row>
    <row r="2" spans="1:6" x14ac:dyDescent="0.25">
      <c r="A2" s="6" t="s">
        <v>81</v>
      </c>
    </row>
    <row r="3" spans="1:6" ht="15.75" x14ac:dyDescent="0.25">
      <c r="A3" s="1" t="s">
        <v>82</v>
      </c>
    </row>
    <row r="4" spans="1:6" x14ac:dyDescent="0.25">
      <c r="B4" s="23" t="s">
        <v>5</v>
      </c>
      <c r="C4" s="23" t="s">
        <v>6</v>
      </c>
      <c r="D4" s="23" t="s">
        <v>7</v>
      </c>
      <c r="E4" s="23" t="s">
        <v>5</v>
      </c>
      <c r="F4" s="23" t="s">
        <v>6</v>
      </c>
    </row>
    <row r="5" spans="1:6" x14ac:dyDescent="0.25">
      <c r="B5" s="24">
        <v>43100</v>
      </c>
      <c r="C5" s="24">
        <v>43190</v>
      </c>
      <c r="D5" s="24">
        <v>43373</v>
      </c>
      <c r="E5" s="24">
        <v>43465</v>
      </c>
      <c r="F5" s="24">
        <v>43190</v>
      </c>
    </row>
    <row r="6" spans="1:6" x14ac:dyDescent="0.25">
      <c r="A6" s="13" t="s">
        <v>83</v>
      </c>
      <c r="B6" s="25">
        <f>'2'!B26/'1'!B21</f>
        <v>3.0160284210091908E-2</v>
      </c>
      <c r="C6" s="25">
        <f>'2'!C26/'1'!C21</f>
        <v>3.5018604395009041E-2</v>
      </c>
      <c r="D6" s="25">
        <f>'2'!D26/'1'!D21</f>
        <v>9.1695434306074616E-3</v>
      </c>
      <c r="E6" s="25">
        <f>'2'!E26/'1'!E21</f>
        <v>1.5386586223861369E-2</v>
      </c>
      <c r="F6" s="25">
        <f>'2'!F26/'1'!F21</f>
        <v>2.2039448812995788E-2</v>
      </c>
    </row>
    <row r="7" spans="1:6" x14ac:dyDescent="0.25">
      <c r="A7" s="13" t="s">
        <v>84</v>
      </c>
      <c r="B7" s="25">
        <f>'2'!B26/'1'!B45</f>
        <v>1.3707293211450875E-2</v>
      </c>
      <c r="C7" s="25">
        <f>'2'!C26/'1'!C45</f>
        <v>1.637774837737551E-2</v>
      </c>
      <c r="D7" s="25">
        <f>'2'!D26/'1'!D45</f>
        <v>4.4125660168996324E-3</v>
      </c>
      <c r="E7" s="25">
        <f>'2'!E26/'1'!E45</f>
        <v>7.3531295179736847E-3</v>
      </c>
      <c r="F7" s="25">
        <f>'2'!F26/'1'!F45</f>
        <v>1.0806798689827183E-2</v>
      </c>
    </row>
    <row r="8" spans="1:6" x14ac:dyDescent="0.25">
      <c r="A8" s="13" t="s">
        <v>85</v>
      </c>
      <c r="B8" s="25">
        <f>'1'!B35/'1'!B31</f>
        <v>0.10245473854340018</v>
      </c>
      <c r="C8" s="25">
        <f>'1'!C35/'1'!C31</f>
        <v>0.10435114549604578</v>
      </c>
      <c r="D8" s="25">
        <f>'1'!D35/'1'!D31</f>
        <v>0.14584217725325152</v>
      </c>
      <c r="E8" s="25">
        <f>'1'!E35/'1'!E31</f>
        <v>0.14515832750990312</v>
      </c>
      <c r="F8" s="25">
        <f>'1'!F35/'1'!F31</f>
        <v>0.14483624704579545</v>
      </c>
    </row>
    <row r="9" spans="1:6" x14ac:dyDescent="0.25">
      <c r="A9" s="13" t="s">
        <v>86</v>
      </c>
      <c r="B9" s="26">
        <f>'1'!B21/'1'!B43</f>
        <v>2.2234326126954254</v>
      </c>
      <c r="C9" s="26">
        <f>'1'!C21/'1'!C43</f>
        <v>1.9078501896363138</v>
      </c>
      <c r="D9" s="26">
        <f>'1'!D21/'1'!D43</f>
        <v>1.9215486111816205</v>
      </c>
      <c r="E9" s="26">
        <f>'1'!E21/'1'!E43</f>
        <v>1.9756146970504749</v>
      </c>
      <c r="F9" s="26">
        <f>'1'!F21/'1'!F43</f>
        <v>1.961895040427901</v>
      </c>
    </row>
    <row r="10" spans="1:6" x14ac:dyDescent="0.25">
      <c r="A10" s="13" t="s">
        <v>87</v>
      </c>
      <c r="B10" s="25">
        <f>'2'!B26/'2'!B8</f>
        <v>8.2512135792189023E-2</v>
      </c>
      <c r="C10" s="25">
        <f>'2'!C26/'2'!C8</f>
        <v>6.8748634444468576E-2</v>
      </c>
      <c r="D10" s="25">
        <f>'2'!D26/'2'!D8</f>
        <v>6.2257486760499317E-2</v>
      </c>
      <c r="E10" s="25">
        <f>'2'!E26/'2'!E8</f>
        <v>5.4936274389394989E-2</v>
      </c>
      <c r="F10" s="25">
        <f>'2'!F26/'2'!F8</f>
        <v>5.7614605504838219E-2</v>
      </c>
    </row>
    <row r="11" spans="1:6" x14ac:dyDescent="0.25">
      <c r="A11" s="10" t="s">
        <v>88</v>
      </c>
      <c r="B11" s="25">
        <f>'2'!B17/'2'!B8</f>
        <v>0.11273376603485881</v>
      </c>
      <c r="C11" s="25">
        <f>'2'!C17/'2'!C8</f>
        <v>9.3729690757285558E-2</v>
      </c>
      <c r="D11" s="25">
        <f>'2'!D17/'2'!D8</f>
        <v>8.5239247087636263E-2</v>
      </c>
      <c r="E11" s="25">
        <f>'2'!E17/'2'!E8</f>
        <v>7.4855373354291627E-2</v>
      </c>
      <c r="F11" s="25">
        <f>'2'!F17/'2'!F8</f>
        <v>7.8638259016129197E-2</v>
      </c>
    </row>
    <row r="12" spans="1:6" x14ac:dyDescent="0.25">
      <c r="A12" s="13" t="s">
        <v>89</v>
      </c>
      <c r="B12" s="25">
        <f>'2'!B26/('1'!B35+'1'!B31)</f>
        <v>1.9549265337736477E-2</v>
      </c>
      <c r="C12" s="25">
        <f>'2'!C26/('1'!C35+'1'!C31)</f>
        <v>2.4625967013306417E-2</v>
      </c>
      <c r="D12" s="25">
        <f>'2'!D26/('1'!D35+'1'!D31)</f>
        <v>6.4095927149298969E-3</v>
      </c>
      <c r="E12" s="25">
        <f>'2'!E26/('1'!E35+'1'!E31)</f>
        <v>1.0557170483831401E-2</v>
      </c>
      <c r="F12" s="25">
        <f>'2'!F26/('1'!F35+'1'!F31)</f>
        <v>1.5621230325563633E-2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</cp:lastModifiedBy>
  <dcterms:created xsi:type="dcterms:W3CDTF">2019-02-19T03:18:07Z</dcterms:created>
  <dcterms:modified xsi:type="dcterms:W3CDTF">2020-04-11T14:47:19Z</dcterms:modified>
</cp:coreProperties>
</file>