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aper &amp; Printing\Q\"/>
    </mc:Choice>
  </mc:AlternateContent>
  <bookViews>
    <workbookView xWindow="0" yWindow="0" windowWidth="20490" windowHeight="7650" activeTab="2"/>
  </bookViews>
  <sheets>
    <sheet name="1" sheetId="1" r:id="rId1"/>
    <sheet name="2" sheetId="4" r:id="rId2"/>
    <sheet name="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5" l="1"/>
  <c r="F24" i="1"/>
  <c r="F15" i="1"/>
  <c r="E28" i="4" l="1"/>
  <c r="F28" i="4"/>
  <c r="G28" i="4"/>
  <c r="H28" i="4"/>
  <c r="E52" i="1"/>
  <c r="F52" i="1"/>
  <c r="G52" i="1"/>
  <c r="H52" i="1"/>
  <c r="E51" i="1"/>
  <c r="E40" i="5"/>
  <c r="F40" i="5"/>
  <c r="G40" i="5"/>
  <c r="H40" i="5"/>
  <c r="E33" i="5"/>
  <c r="G33" i="5"/>
  <c r="H33" i="5"/>
  <c r="E23" i="5"/>
  <c r="F23" i="5"/>
  <c r="G23" i="5"/>
  <c r="H23" i="5"/>
  <c r="E15" i="5"/>
  <c r="E39" i="5" s="1"/>
  <c r="F15" i="5"/>
  <c r="G15" i="5"/>
  <c r="G35" i="5" s="1"/>
  <c r="G37" i="5" s="1"/>
  <c r="H15" i="5"/>
  <c r="H35" i="5" s="1"/>
  <c r="H37" i="5" s="1"/>
  <c r="E21" i="4"/>
  <c r="F21" i="4"/>
  <c r="G21" i="4"/>
  <c r="H21" i="4"/>
  <c r="E11" i="4"/>
  <c r="F11" i="4"/>
  <c r="G11" i="4"/>
  <c r="H11" i="4"/>
  <c r="E9" i="4"/>
  <c r="F9" i="4"/>
  <c r="G9" i="4"/>
  <c r="G14" i="4" s="1"/>
  <c r="G18" i="4" s="1"/>
  <c r="G20" i="4" s="1"/>
  <c r="G25" i="4" s="1"/>
  <c r="G27" i="4" s="1"/>
  <c r="H9" i="4"/>
  <c r="H14" i="4" s="1"/>
  <c r="H18" i="4" s="1"/>
  <c r="H20" i="4" s="1"/>
  <c r="H25" i="4" s="1"/>
  <c r="H27" i="4" s="1"/>
  <c r="E43" i="1"/>
  <c r="F43" i="1"/>
  <c r="F51" i="1" s="1"/>
  <c r="G43" i="1"/>
  <c r="G51" i="1" s="1"/>
  <c r="H43" i="1"/>
  <c r="H51" i="1" s="1"/>
  <c r="G41" i="1"/>
  <c r="G49" i="1" s="1"/>
  <c r="E34" i="1"/>
  <c r="F34" i="1"/>
  <c r="G34" i="1"/>
  <c r="H34" i="1"/>
  <c r="E28" i="1"/>
  <c r="F28" i="1"/>
  <c r="G28" i="1"/>
  <c r="H28" i="1"/>
  <c r="H41" i="1" s="1"/>
  <c r="H49" i="1" s="1"/>
  <c r="E15" i="1"/>
  <c r="E24" i="1" s="1"/>
  <c r="G15" i="1"/>
  <c r="H15" i="1"/>
  <c r="E8" i="1"/>
  <c r="F8" i="1"/>
  <c r="G8" i="1"/>
  <c r="H8" i="1"/>
  <c r="H24" i="1" s="1"/>
  <c r="F35" i="5" l="1"/>
  <c r="F37" i="5" s="1"/>
  <c r="F14" i="4"/>
  <c r="F18" i="4" s="1"/>
  <c r="F20" i="4" s="1"/>
  <c r="F25" i="4" s="1"/>
  <c r="F27" i="4" s="1"/>
  <c r="F41" i="1"/>
  <c r="F49" i="1" s="1"/>
  <c r="G24" i="1"/>
  <c r="E14" i="4"/>
  <c r="E18" i="4" s="1"/>
  <c r="E20" i="4" s="1"/>
  <c r="E25" i="4" s="1"/>
  <c r="E27" i="4" s="1"/>
  <c r="H39" i="5"/>
  <c r="G39" i="5"/>
  <c r="F39" i="5"/>
  <c r="E35" i="5"/>
  <c r="E37" i="5" s="1"/>
  <c r="E41" i="1"/>
  <c r="E49" i="1" s="1"/>
  <c r="D40" i="5"/>
  <c r="C40" i="5"/>
  <c r="D52" i="1"/>
  <c r="C52" i="1"/>
  <c r="D28" i="4"/>
  <c r="C28" i="4"/>
  <c r="C15" i="1" l="1"/>
  <c r="D11" i="4" l="1"/>
  <c r="C11" i="4"/>
  <c r="D21" i="4" l="1"/>
  <c r="C21" i="4"/>
  <c r="D9" i="4"/>
  <c r="D14" i="4" s="1"/>
  <c r="D18" i="4" s="1"/>
  <c r="D20" i="4" s="1"/>
  <c r="C9" i="4"/>
  <c r="C14" i="4" s="1"/>
  <c r="C18" i="4" s="1"/>
  <c r="C20" i="4" s="1"/>
  <c r="C34" i="1"/>
  <c r="D34" i="1"/>
  <c r="C28" i="1"/>
  <c r="D28" i="1"/>
  <c r="C43" i="1"/>
  <c r="C51" i="1" s="1"/>
  <c r="D43" i="1"/>
  <c r="D51" i="1" s="1"/>
  <c r="D15" i="1"/>
  <c r="C8" i="1"/>
  <c r="D8" i="1"/>
  <c r="C33" i="5"/>
  <c r="D33" i="5"/>
  <c r="C23" i="5"/>
  <c r="D23" i="5"/>
  <c r="C15" i="5"/>
  <c r="D15" i="5"/>
  <c r="D25" i="4" l="1"/>
  <c r="D27" i="4" s="1"/>
  <c r="D24" i="1"/>
  <c r="C25" i="4"/>
  <c r="C27" i="4" s="1"/>
  <c r="C41" i="1"/>
  <c r="C49" i="1" s="1"/>
  <c r="C24" i="1"/>
  <c r="D41" i="1"/>
  <c r="D49" i="1" s="1"/>
  <c r="D35" i="5"/>
  <c r="D37" i="5" s="1"/>
  <c r="D39" i="5"/>
  <c r="C35" i="5"/>
  <c r="C37" i="5" s="1"/>
  <c r="C39" i="5"/>
</calcChain>
</file>

<file path=xl/sharedStrings.xml><?xml version="1.0" encoding="utf-8"?>
<sst xmlns="http://schemas.openxmlformats.org/spreadsheetml/2006/main" count="108" uniqueCount="93">
  <si>
    <t>BASHUNDHARA PAPER MILLS LIMITED</t>
  </si>
  <si>
    <t>ASSETS</t>
  </si>
  <si>
    <t>Property, plant and equipment</t>
  </si>
  <si>
    <t xml:space="preserve">Capital work-in-progress </t>
  </si>
  <si>
    <t>Investment</t>
  </si>
  <si>
    <t>Inventories</t>
  </si>
  <si>
    <t>Share capital</t>
  </si>
  <si>
    <t>Share money deposit</t>
  </si>
  <si>
    <t>Revaluation reserve</t>
  </si>
  <si>
    <t>Retained earnings</t>
  </si>
  <si>
    <t>Liabilities</t>
  </si>
  <si>
    <t>Long term borrowings</t>
  </si>
  <si>
    <t>Deferred tax liability</t>
  </si>
  <si>
    <t>Intercompany Payable</t>
  </si>
  <si>
    <t>Income tax provision</t>
  </si>
  <si>
    <t xml:space="preserve">Trade and other receivables </t>
  </si>
  <si>
    <t xml:space="preserve">Advances, deposits and prepayments </t>
  </si>
  <si>
    <t>Advance income tax</t>
  </si>
  <si>
    <t xml:space="preserve">Intercompany current account </t>
  </si>
  <si>
    <t>Cash and bank balances</t>
  </si>
  <si>
    <t xml:space="preserve">Long term borrowings-current portion </t>
  </si>
  <si>
    <t>Short term borrowings</t>
  </si>
  <si>
    <t xml:space="preserve">Trade and other payables </t>
  </si>
  <si>
    <t>Intercompany payables</t>
  </si>
  <si>
    <t>Provision for expenses</t>
  </si>
  <si>
    <t>Other income</t>
  </si>
  <si>
    <t>Administrative expenses</t>
  </si>
  <si>
    <t>Selling &amp; distribution expenses</t>
  </si>
  <si>
    <t>Finance costs</t>
  </si>
  <si>
    <t>Workers' profit participation &amp; welfare fund</t>
  </si>
  <si>
    <t>Current tax expense</t>
  </si>
  <si>
    <t>Deferred tax expense</t>
  </si>
  <si>
    <t>Receipts from customers</t>
  </si>
  <si>
    <t>Receipts from other income</t>
  </si>
  <si>
    <t>Payment to suppliers, employees &amp; others</t>
  </si>
  <si>
    <t>VAT paid</t>
  </si>
  <si>
    <t>SD Paid</t>
  </si>
  <si>
    <t>Income taxes paid</t>
  </si>
  <si>
    <t>Bank charges and commission</t>
  </si>
  <si>
    <t>Payments for property, plant and equipment</t>
  </si>
  <si>
    <t>Receipts/ transfer of capital work-in-progress</t>
  </si>
  <si>
    <t>Payments for capital expenses</t>
  </si>
  <si>
    <t>Disposal of property, plant and equipment</t>
  </si>
  <si>
    <t>Received/ (repayment) of short term borrowings</t>
  </si>
  <si>
    <t>Payments of Bank interest and other charges</t>
  </si>
  <si>
    <t>Received/ (repayment) of Intercompany debt</t>
  </si>
  <si>
    <t>Received/ (repayment) for Share money deposit</t>
  </si>
  <si>
    <t>Received/ (repayment) of long term borrowings</t>
  </si>
  <si>
    <t>Intangible Assets, net</t>
  </si>
  <si>
    <t>Assets held for sale</t>
  </si>
  <si>
    <t>Operating Profit</t>
  </si>
  <si>
    <t>Payments for intangible assets</t>
  </si>
  <si>
    <t>Proceeds from issuance of shares</t>
  </si>
  <si>
    <t>Quarter 1</t>
  </si>
  <si>
    <t>Deferred tax income resulting fromreduction in income tax rate</t>
  </si>
  <si>
    <t>Quarter 2</t>
  </si>
  <si>
    <t>Balance Sheet</t>
  </si>
  <si>
    <t>NON CURRENT ASSETS</t>
  </si>
  <si>
    <t>CURRENT ASSETS</t>
  </si>
  <si>
    <t>Liabilities and Capital</t>
  </si>
  <si>
    <t>Shareholders’ Equity</t>
  </si>
  <si>
    <t>Non Current Liabilities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</si>
  <si>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</si>
  <si>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</si>
  <si>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</si>
  <si>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</si>
  <si>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</si>
  <si>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</si>
  <si>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</si>
  <si>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Income/(Expenses)</t>
  </si>
  <si>
    <t>Non-Operating Income/(Expenses)</t>
  </si>
  <si>
    <t>Profit Before contribution to WPPF &amp; WF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</si>
  <si>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</si>
  <si>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</si>
  <si>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</si>
  <si>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</si>
  <si>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</si>
  <si>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</si>
  <si>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</si>
  <si>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</si>
  <si>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</si>
  <si>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</si>
  <si>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</si>
  <si>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</si>
  <si>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</si>
  <si>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</si>
  <si>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3</t>
  </si>
  <si>
    <t>As at quarter end</t>
  </si>
  <si>
    <t>Payments of dividend to the owners of the company</t>
  </si>
  <si>
    <t>Right of use assests</t>
  </si>
  <si>
    <t>Deferred revenue expenses</t>
  </si>
  <si>
    <t>Lease Liabilities</t>
  </si>
  <si>
    <t>Quarter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</si>
</sst>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41" fontId="0" fillId="0" borderId="0" xfId="0" applyNumberFormat="1"/>
    <xf numFmtId="41" fontId="1" fillId="0" borderId="0" xfId="1" applyNumberFormat="1" applyFont="1"/>
    <xf numFmtId="41" fontId="0" fillId="0" borderId="0" xfId="1" applyNumberFormat="1" applyFont="1" applyBorder="1"/>
    <xf numFmtId="41" fontId="0" fillId="0" borderId="0" xfId="1" applyNumberFormat="1" applyFont="1"/>
    <xf numFmtId="41" fontId="0" fillId="0" borderId="0" xfId="1" applyNumberFormat="1" applyFont="1" applyAlignment="1">
      <alignment horizontal="center"/>
    </xf>
    <xf numFmtId="41" fontId="1" fillId="0" borderId="0" xfId="0" applyNumberFormat="1" applyFont="1"/>
    <xf numFmtId="164" fontId="0" fillId="0" borderId="0" xfId="0" applyNumberFormat="1"/>
    <xf numFmtId="0" fontId="6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5" fillId="0" borderId="0" xfId="0" applyNumberFormat="1" applyFont="1"/>
    <xf numFmtId="41" fontId="1" fillId="0" borderId="0" xfId="1" applyNumberFormat="1" applyFont="1" applyBorder="1"/>
    <xf numFmtId="41" fontId="0" fillId="0" borderId="0" xfId="2" applyNumberFormat="1" applyFont="1"/>
    <xf numFmtId="0" fontId="3" fillId="0" borderId="0" xfId="0" applyNumberFormat="1" applyFont="1"/>
    <xf numFmtId="0" fontId="0" fillId="0" borderId="0" xfId="0" applyNumberForma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7" fillId="0" borderId="0" xfId="0" applyFont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15" fontId="2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36" sqref="F36"/>
    </sheetView>
  </sheetViews>
  <sheetFormatPr defaultRowHeight="15" x14ac:dyDescent="0.25"/>
  <cols>
    <col min="1" max="1" width="45.85546875" style="10" bestFit="1" customWidth="1"/>
    <col min="2" max="2" width="18.28515625" style="10" customWidth="1"/>
    <col min="3" max="4" width="18.140625" style="1" bestFit="1" customWidth="1"/>
    <col min="5" max="5" width="17.28515625" style="1" customWidth="1"/>
    <col min="6" max="6" width="15.28515625" style="1" bestFit="1" customWidth="1"/>
    <col min="7" max="16384" width="9.140625" style="1"/>
  </cols>
  <sheetData>
    <row r="1" spans="1:8" ht="15.75" x14ac:dyDescent="0.25">
      <c r="A1" s="17" t="s">
        <v>0</v>
      </c>
      <c r="B1" s="17"/>
    </row>
    <row r="2" spans="1:8" ht="15.75" x14ac:dyDescent="0.25">
      <c r="A2" s="17" t="s">
        <v>56</v>
      </c>
      <c r="B2" s="17"/>
    </row>
    <row r="3" spans="1:8" ht="15.75" x14ac:dyDescent="0.25">
      <c r="A3" s="17" t="s">
        <v>87</v>
      </c>
      <c r="B3" s="17"/>
    </row>
    <row r="4" spans="1:8" x14ac:dyDescent="0.25">
      <c r="B4" s="29" t="s">
        <v>86</v>
      </c>
      <c r="C4" s="30" t="s">
        <v>53</v>
      </c>
      <c r="D4" s="30" t="s">
        <v>55</v>
      </c>
      <c r="E4" s="31" t="s">
        <v>86</v>
      </c>
      <c r="F4" s="31" t="s">
        <v>92</v>
      </c>
    </row>
    <row r="5" spans="1:8" s="12" customFormat="1" ht="15.75" x14ac:dyDescent="0.25">
      <c r="A5" s="9"/>
      <c r="B5" s="28">
        <v>43190</v>
      </c>
      <c r="C5" s="28">
        <v>43373</v>
      </c>
      <c r="D5" s="28">
        <v>43465</v>
      </c>
      <c r="E5" s="28">
        <v>43555</v>
      </c>
      <c r="F5" s="28">
        <v>43738</v>
      </c>
    </row>
    <row r="6" spans="1:8" ht="15.75" x14ac:dyDescent="0.25">
      <c r="A6" s="15"/>
      <c r="B6" s="15"/>
    </row>
    <row r="7" spans="1:8" x14ac:dyDescent="0.25">
      <c r="A7" s="18" t="s">
        <v>1</v>
      </c>
      <c r="B7" s="25"/>
      <c r="C7" s="14"/>
      <c r="D7" s="14"/>
    </row>
    <row r="8" spans="1:8" x14ac:dyDescent="0.25">
      <c r="A8" s="19" t="s">
        <v>57</v>
      </c>
      <c r="B8" s="19"/>
      <c r="C8" s="2">
        <f t="shared" ref="C8:H8" si="0">SUM(C9:C13)</f>
        <v>12473284992</v>
      </c>
      <c r="D8" s="2">
        <f t="shared" si="0"/>
        <v>14604476646</v>
      </c>
      <c r="E8" s="2">
        <f t="shared" si="0"/>
        <v>14979067541</v>
      </c>
      <c r="F8" s="2">
        <f t="shared" si="0"/>
        <v>15773192945</v>
      </c>
      <c r="G8" s="2">
        <f t="shared" si="0"/>
        <v>0</v>
      </c>
      <c r="H8" s="2">
        <f t="shared" si="0"/>
        <v>0</v>
      </c>
    </row>
    <row r="9" spans="1:8" x14ac:dyDescent="0.25">
      <c r="A9" s="10" t="s">
        <v>2</v>
      </c>
      <c r="C9" s="4">
        <v>8858013911</v>
      </c>
      <c r="D9" s="4">
        <v>12506565322</v>
      </c>
      <c r="E9" s="1">
        <v>12691576008</v>
      </c>
      <c r="F9" s="1">
        <v>13089788569</v>
      </c>
    </row>
    <row r="10" spans="1:8" x14ac:dyDescent="0.25">
      <c r="A10" s="10" t="s">
        <v>48</v>
      </c>
      <c r="C10" s="4">
        <v>172510123</v>
      </c>
      <c r="D10" s="4">
        <v>172497662</v>
      </c>
      <c r="E10" s="1">
        <v>168702258</v>
      </c>
      <c r="F10" s="1">
        <v>164894961</v>
      </c>
    </row>
    <row r="11" spans="1:8" x14ac:dyDescent="0.25">
      <c r="A11" s="10" t="s">
        <v>89</v>
      </c>
      <c r="C11" s="4"/>
      <c r="D11" s="4"/>
      <c r="F11" s="1">
        <v>50970494</v>
      </c>
    </row>
    <row r="12" spans="1:8" x14ac:dyDescent="0.25">
      <c r="A12" s="10" t="s">
        <v>3</v>
      </c>
      <c r="C12" s="4">
        <v>3177760958</v>
      </c>
      <c r="D12" s="4">
        <v>1660413662</v>
      </c>
      <c r="E12" s="1">
        <v>1853789275</v>
      </c>
      <c r="F12" s="1">
        <v>2202538921</v>
      </c>
    </row>
    <row r="13" spans="1:8" x14ac:dyDescent="0.25">
      <c r="A13" s="10" t="s">
        <v>4</v>
      </c>
      <c r="C13" s="4">
        <v>265000000</v>
      </c>
      <c r="D13" s="4">
        <v>265000000</v>
      </c>
      <c r="E13" s="1">
        <v>265000000</v>
      </c>
      <c r="F13" s="1">
        <v>265000000</v>
      </c>
    </row>
    <row r="14" spans="1:8" x14ac:dyDescent="0.25">
      <c r="C14" s="4"/>
      <c r="D14" s="4"/>
    </row>
    <row r="15" spans="1:8" x14ac:dyDescent="0.25">
      <c r="A15" s="19" t="s">
        <v>58</v>
      </c>
      <c r="B15" s="19"/>
      <c r="C15" s="2">
        <f>SUM(C16:C23)</f>
        <v>14306476621</v>
      </c>
      <c r="D15" s="2">
        <f t="shared" ref="D15:H15" si="1">SUM(D16:D21)</f>
        <v>14397674105</v>
      </c>
      <c r="E15" s="2">
        <f t="shared" si="1"/>
        <v>14318864733</v>
      </c>
      <c r="F15" s="2">
        <f>SUM(F16:F23)</f>
        <v>12996664919</v>
      </c>
      <c r="G15" s="2">
        <f t="shared" si="1"/>
        <v>0</v>
      </c>
      <c r="H15" s="2">
        <f t="shared" si="1"/>
        <v>0</v>
      </c>
    </row>
    <row r="16" spans="1:8" x14ac:dyDescent="0.25">
      <c r="A16" s="10" t="s">
        <v>5</v>
      </c>
      <c r="C16" s="4">
        <v>7595827024</v>
      </c>
      <c r="D16" s="4">
        <v>7657222833</v>
      </c>
      <c r="E16" s="1">
        <v>7460810670</v>
      </c>
      <c r="F16" s="1">
        <v>7539351067</v>
      </c>
    </row>
    <row r="17" spans="1:8" x14ac:dyDescent="0.25">
      <c r="A17" s="10" t="s">
        <v>15</v>
      </c>
      <c r="C17" s="4">
        <v>2588254431</v>
      </c>
      <c r="D17" s="4">
        <v>3187629467</v>
      </c>
      <c r="E17" s="1">
        <v>3375526314</v>
      </c>
      <c r="F17" s="1">
        <v>3228801266</v>
      </c>
    </row>
    <row r="18" spans="1:8" x14ac:dyDescent="0.25">
      <c r="A18" s="10" t="s">
        <v>16</v>
      </c>
      <c r="C18" s="4">
        <v>1353816264</v>
      </c>
      <c r="D18" s="4">
        <v>1371702961</v>
      </c>
      <c r="E18" s="1">
        <v>1198931375</v>
      </c>
      <c r="F18" s="1">
        <v>1196927645</v>
      </c>
    </row>
    <row r="19" spans="1:8" x14ac:dyDescent="0.25">
      <c r="A19" s="10" t="s">
        <v>17</v>
      </c>
      <c r="C19" s="4">
        <v>559113890</v>
      </c>
      <c r="D19" s="4">
        <v>576746503</v>
      </c>
      <c r="E19" s="1">
        <v>586455075</v>
      </c>
      <c r="F19" s="1">
        <v>380437261</v>
      </c>
    </row>
    <row r="20" spans="1:8" x14ac:dyDescent="0.25">
      <c r="A20" s="10" t="s">
        <v>18</v>
      </c>
      <c r="C20" s="4">
        <v>291963951</v>
      </c>
      <c r="D20" s="4">
        <v>264409098</v>
      </c>
      <c r="E20" s="1">
        <v>366033398</v>
      </c>
      <c r="F20" s="1">
        <v>315734692</v>
      </c>
    </row>
    <row r="21" spans="1:8" x14ac:dyDescent="0.25">
      <c r="A21" s="10" t="s">
        <v>19</v>
      </c>
      <c r="C21" s="4">
        <v>1471598031</v>
      </c>
      <c r="D21" s="4">
        <v>1339963243</v>
      </c>
      <c r="E21" s="1">
        <v>1331107901</v>
      </c>
      <c r="F21" s="1">
        <v>331954468</v>
      </c>
    </row>
    <row r="22" spans="1:8" x14ac:dyDescent="0.25">
      <c r="A22" s="10" t="s">
        <v>90</v>
      </c>
      <c r="C22" s="4"/>
      <c r="D22" s="4"/>
      <c r="F22" s="1">
        <v>3458520</v>
      </c>
    </row>
    <row r="23" spans="1:8" x14ac:dyDescent="0.25">
      <c r="A23" s="10" t="s">
        <v>49</v>
      </c>
      <c r="C23" s="4">
        <v>445903030</v>
      </c>
      <c r="D23" s="4"/>
    </row>
    <row r="24" spans="1:8" x14ac:dyDescent="0.25">
      <c r="A24" s="11"/>
      <c r="B24" s="11"/>
      <c r="C24" s="2">
        <f t="shared" ref="C24:H24" si="2">C8+C15</f>
        <v>26779761613</v>
      </c>
      <c r="D24" s="2">
        <f t="shared" si="2"/>
        <v>29002150751</v>
      </c>
      <c r="E24" s="2">
        <f t="shared" si="2"/>
        <v>29297932274</v>
      </c>
      <c r="F24" s="2">
        <f>F8+F15+2</f>
        <v>28769857866</v>
      </c>
      <c r="G24" s="2">
        <f t="shared" si="2"/>
        <v>0</v>
      </c>
      <c r="H24" s="2">
        <f t="shared" si="2"/>
        <v>0</v>
      </c>
    </row>
    <row r="25" spans="1:8" x14ac:dyDescent="0.25">
      <c r="A25" s="11"/>
      <c r="B25" s="11"/>
      <c r="C25" s="2"/>
      <c r="D25" s="2"/>
    </row>
    <row r="26" spans="1:8" ht="15.75" x14ac:dyDescent="0.25">
      <c r="A26" s="20" t="s">
        <v>59</v>
      </c>
      <c r="B26" s="26"/>
    </row>
    <row r="27" spans="1:8" ht="15.75" x14ac:dyDescent="0.25">
      <c r="A27" s="21" t="s">
        <v>10</v>
      </c>
      <c r="B27" s="21"/>
    </row>
    <row r="28" spans="1:8" x14ac:dyDescent="0.25">
      <c r="A28" s="19" t="s">
        <v>61</v>
      </c>
      <c r="B28" s="19"/>
      <c r="C28" s="2">
        <f t="shared" ref="C28:H28" si="3">SUM(C29:C32)</f>
        <v>7930838659</v>
      </c>
      <c r="D28" s="2">
        <f t="shared" si="3"/>
        <v>8798224858</v>
      </c>
      <c r="E28" s="2">
        <f t="shared" si="3"/>
        <v>10755481777</v>
      </c>
      <c r="F28" s="2">
        <f t="shared" si="3"/>
        <v>10052083395</v>
      </c>
      <c r="G28" s="2">
        <f t="shared" si="3"/>
        <v>0</v>
      </c>
      <c r="H28" s="2">
        <f t="shared" si="3"/>
        <v>0</v>
      </c>
    </row>
    <row r="29" spans="1:8" x14ac:dyDescent="0.25">
      <c r="A29" s="10" t="s">
        <v>11</v>
      </c>
      <c r="C29" s="4">
        <v>6273143451</v>
      </c>
      <c r="D29" s="4">
        <v>7168121089</v>
      </c>
      <c r="E29" s="1">
        <v>8988485094</v>
      </c>
      <c r="F29" s="1">
        <v>8239473711</v>
      </c>
    </row>
    <row r="30" spans="1:8" x14ac:dyDescent="0.25">
      <c r="A30" s="10" t="s">
        <v>91</v>
      </c>
      <c r="C30" s="4"/>
      <c r="D30" s="4"/>
      <c r="F30" s="1">
        <v>22621610</v>
      </c>
    </row>
    <row r="31" spans="1:8" x14ac:dyDescent="0.25">
      <c r="A31" s="10" t="s">
        <v>12</v>
      </c>
      <c r="C31" s="4">
        <v>941530077</v>
      </c>
      <c r="D31" s="4">
        <v>927611465</v>
      </c>
      <c r="E31" s="1">
        <v>1064298481</v>
      </c>
      <c r="F31" s="1">
        <v>1104015597</v>
      </c>
    </row>
    <row r="32" spans="1:8" x14ac:dyDescent="0.25">
      <c r="A32" s="10" t="s">
        <v>13</v>
      </c>
      <c r="C32" s="5">
        <v>716165131</v>
      </c>
      <c r="D32" s="4">
        <v>702492304</v>
      </c>
      <c r="E32" s="1">
        <v>702698202</v>
      </c>
      <c r="F32" s="1">
        <v>685972477</v>
      </c>
    </row>
    <row r="33" spans="1:8" x14ac:dyDescent="0.25">
      <c r="C33" s="4"/>
      <c r="D33" s="4"/>
    </row>
    <row r="34" spans="1:8" x14ac:dyDescent="0.25">
      <c r="A34" s="19" t="s">
        <v>62</v>
      </c>
      <c r="B34" s="19"/>
      <c r="C34" s="2">
        <f t="shared" ref="C34:H34" si="4">SUM(C35:C40)</f>
        <v>11119508134</v>
      </c>
      <c r="D34" s="2">
        <f t="shared" si="4"/>
        <v>12425598202</v>
      </c>
      <c r="E34" s="2">
        <f t="shared" si="4"/>
        <v>11073148833</v>
      </c>
      <c r="F34" s="2">
        <f t="shared" si="4"/>
        <v>11120184310</v>
      </c>
      <c r="G34" s="2">
        <f t="shared" si="4"/>
        <v>0</v>
      </c>
      <c r="H34" s="2">
        <f t="shared" si="4"/>
        <v>0</v>
      </c>
    </row>
    <row r="35" spans="1:8" x14ac:dyDescent="0.25">
      <c r="A35" s="10" t="s">
        <v>20</v>
      </c>
      <c r="C35" s="4">
        <v>1245086716</v>
      </c>
      <c r="D35" s="4">
        <v>1250163775</v>
      </c>
      <c r="E35" s="1">
        <v>1255310808</v>
      </c>
      <c r="F35" s="1">
        <v>1750844692</v>
      </c>
    </row>
    <row r="36" spans="1:8" x14ac:dyDescent="0.25">
      <c r="A36" s="10" t="s">
        <v>21</v>
      </c>
      <c r="C36" s="4">
        <v>7797553089</v>
      </c>
      <c r="D36" s="4">
        <v>8965907398</v>
      </c>
      <c r="E36" s="1">
        <v>7113080684</v>
      </c>
      <c r="F36" s="1">
        <v>6883798759</v>
      </c>
    </row>
    <row r="37" spans="1:8" x14ac:dyDescent="0.25">
      <c r="A37" s="10" t="s">
        <v>22</v>
      </c>
      <c r="C37" s="4">
        <v>1334876634</v>
      </c>
      <c r="D37" s="4">
        <v>1342015968</v>
      </c>
      <c r="E37" s="1">
        <v>1969003873</v>
      </c>
      <c r="F37" s="1">
        <v>1892872491</v>
      </c>
    </row>
    <row r="38" spans="1:8" x14ac:dyDescent="0.25">
      <c r="A38" s="10" t="s">
        <v>23</v>
      </c>
      <c r="C38" s="5">
        <v>235605316</v>
      </c>
      <c r="D38" s="5">
        <v>330901781</v>
      </c>
    </row>
    <row r="39" spans="1:8" x14ac:dyDescent="0.25">
      <c r="A39" s="10" t="s">
        <v>24</v>
      </c>
      <c r="C39" s="4">
        <v>506386379</v>
      </c>
      <c r="D39" s="4">
        <v>536609280</v>
      </c>
      <c r="E39" s="1">
        <v>251863721</v>
      </c>
      <c r="F39" s="1">
        <v>312017163</v>
      </c>
    </row>
    <row r="40" spans="1:8" x14ac:dyDescent="0.25">
      <c r="A40" s="10" t="s">
        <v>14</v>
      </c>
      <c r="C40" s="4"/>
      <c r="D40" s="4"/>
      <c r="E40" s="1">
        <v>483889747</v>
      </c>
      <c r="F40" s="1">
        <v>280651205</v>
      </c>
    </row>
    <row r="41" spans="1:8" x14ac:dyDescent="0.25">
      <c r="A41" s="11"/>
      <c r="B41" s="11"/>
      <c r="C41" s="2">
        <f t="shared" ref="C41:H41" si="5">C28+C34</f>
        <v>19050346793</v>
      </c>
      <c r="D41" s="2">
        <f t="shared" si="5"/>
        <v>21223823060</v>
      </c>
      <c r="E41" s="2">
        <f t="shared" si="5"/>
        <v>21828630610</v>
      </c>
      <c r="F41" s="2">
        <f t="shared" si="5"/>
        <v>21172267705</v>
      </c>
      <c r="G41" s="2">
        <f t="shared" si="5"/>
        <v>0</v>
      </c>
      <c r="H41" s="2">
        <f t="shared" si="5"/>
        <v>0</v>
      </c>
    </row>
    <row r="42" spans="1:8" x14ac:dyDescent="0.25">
      <c r="A42" s="11"/>
      <c r="B42" s="11"/>
      <c r="C42" s="2"/>
      <c r="D42" s="2"/>
    </row>
    <row r="43" spans="1:8" x14ac:dyDescent="0.25">
      <c r="A43" s="19" t="s">
        <v>60</v>
      </c>
      <c r="B43" s="19"/>
      <c r="C43" s="2">
        <f t="shared" ref="C43:H43" si="6">SUM(C44:C47)</f>
        <v>7729414821</v>
      </c>
      <c r="D43" s="2">
        <f t="shared" si="6"/>
        <v>7778327691</v>
      </c>
      <c r="E43" s="2">
        <f t="shared" si="6"/>
        <v>7469301664</v>
      </c>
      <c r="F43" s="2">
        <f t="shared" si="6"/>
        <v>7597590161</v>
      </c>
      <c r="G43" s="2">
        <f t="shared" si="6"/>
        <v>0</v>
      </c>
      <c r="H43" s="2">
        <f t="shared" si="6"/>
        <v>0</v>
      </c>
    </row>
    <row r="44" spans="1:8" x14ac:dyDescent="0.25">
      <c r="A44" s="10" t="s">
        <v>6</v>
      </c>
      <c r="C44" s="4">
        <v>1737914410</v>
      </c>
      <c r="D44" s="4">
        <v>1737914410</v>
      </c>
      <c r="E44" s="1">
        <v>1737914410</v>
      </c>
      <c r="F44" s="1">
        <v>1737914410</v>
      </c>
    </row>
    <row r="45" spans="1:8" x14ac:dyDescent="0.25">
      <c r="A45" s="10" t="s">
        <v>7</v>
      </c>
      <c r="C45" s="4">
        <v>1739583292</v>
      </c>
      <c r="D45" s="4">
        <v>1739583292</v>
      </c>
      <c r="E45" s="1">
        <v>1739583292</v>
      </c>
      <c r="F45" s="1">
        <v>1739583292</v>
      </c>
    </row>
    <row r="46" spans="1:8" x14ac:dyDescent="0.25">
      <c r="A46" s="10" t="s">
        <v>8</v>
      </c>
      <c r="C46" s="4">
        <v>2104761408</v>
      </c>
      <c r="D46" s="4">
        <v>2097008495</v>
      </c>
      <c r="E46" s="1">
        <v>2127506747</v>
      </c>
      <c r="F46" s="1">
        <v>2087780993</v>
      </c>
    </row>
    <row r="47" spans="1:8" x14ac:dyDescent="0.25">
      <c r="A47" s="10" t="s">
        <v>9</v>
      </c>
      <c r="C47" s="4">
        <v>2147155711</v>
      </c>
      <c r="D47" s="4">
        <v>2203821494</v>
      </c>
      <c r="E47" s="1">
        <v>1864297215</v>
      </c>
      <c r="F47" s="1">
        <v>2032311466</v>
      </c>
    </row>
    <row r="48" spans="1:8" x14ac:dyDescent="0.25">
      <c r="C48" s="4"/>
      <c r="D48" s="4"/>
    </row>
    <row r="49" spans="1:8" x14ac:dyDescent="0.25">
      <c r="A49" s="11"/>
      <c r="B49" s="11"/>
      <c r="C49" s="2">
        <f>(C41+C43)-1</f>
        <v>26779761613</v>
      </c>
      <c r="D49" s="2">
        <f>D41+D43</f>
        <v>29002150751</v>
      </c>
      <c r="E49" s="2">
        <f t="shared" ref="E49:H49" si="7">E41+E43</f>
        <v>29297932274</v>
      </c>
      <c r="F49" s="2">
        <f t="shared" si="7"/>
        <v>28769857866</v>
      </c>
      <c r="G49" s="2">
        <f t="shared" si="7"/>
        <v>0</v>
      </c>
      <c r="H49" s="2">
        <f t="shared" si="7"/>
        <v>0</v>
      </c>
    </row>
    <row r="51" spans="1:8" s="7" customFormat="1" x14ac:dyDescent="0.25">
      <c r="A51" s="22" t="s">
        <v>63</v>
      </c>
      <c r="B51" s="27"/>
      <c r="C51" s="7">
        <f>C43/(C44/10)</f>
        <v>44.475232937391894</v>
      </c>
      <c r="D51" s="7">
        <f>D43/(D44/10)</f>
        <v>44.756678730801248</v>
      </c>
      <c r="E51" s="7">
        <f t="shared" ref="E51:H51" si="8">E43/(E44/10)</f>
        <v>42.978535772656379</v>
      </c>
      <c r="F51" s="7">
        <f t="shared" si="8"/>
        <v>43.716710772885527</v>
      </c>
      <c r="G51" s="7" t="e">
        <f t="shared" si="8"/>
        <v>#DIV/0!</v>
      </c>
      <c r="H51" s="7" t="e">
        <f t="shared" si="8"/>
        <v>#DIV/0!</v>
      </c>
    </row>
    <row r="52" spans="1:8" x14ac:dyDescent="0.25">
      <c r="A52" s="22" t="s">
        <v>64</v>
      </c>
      <c r="B52" s="27"/>
      <c r="C52" s="1">
        <f>C44/10</f>
        <v>173791441</v>
      </c>
      <c r="D52" s="1">
        <f t="shared" ref="D52:H52" si="9">D44/10</f>
        <v>173791441</v>
      </c>
      <c r="E52" s="1">
        <f t="shared" si="9"/>
        <v>173791441</v>
      </c>
      <c r="F52" s="1">
        <f t="shared" si="9"/>
        <v>173791441</v>
      </c>
      <c r="G52" s="1">
        <f t="shared" si="9"/>
        <v>0</v>
      </c>
      <c r="H52" s="1">
        <f t="shared" si="9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pane xSplit="1" ySplit="5" topLeftCell="E24" activePane="bottomRight" state="frozen"/>
      <selection pane="topRight" activeCell="B1" sqref="B1"/>
      <selection pane="bottomLeft" activeCell="A6" sqref="A6"/>
      <selection pane="bottomRight" activeCell="F24" sqref="F24"/>
    </sheetView>
  </sheetViews>
  <sheetFormatPr defaultRowHeight="15" x14ac:dyDescent="0.25"/>
  <cols>
    <col min="1" max="1" width="48.5703125" style="10" bestFit="1" customWidth="1"/>
    <col min="2" max="2" width="21.7109375" style="10" customWidth="1"/>
    <col min="3" max="3" width="17.85546875" style="1" bestFit="1" customWidth="1"/>
    <col min="4" max="4" width="18.140625" style="1" bestFit="1" customWidth="1"/>
    <col min="5" max="5" width="15.140625" style="1" customWidth="1"/>
    <col min="6" max="6" width="15" style="1" bestFit="1" customWidth="1"/>
    <col min="7" max="16384" width="9.140625" style="1"/>
  </cols>
  <sheetData>
    <row r="1" spans="1:8" ht="15.75" x14ac:dyDescent="0.25">
      <c r="A1" s="17" t="s">
        <v>0</v>
      </c>
      <c r="B1" s="17"/>
    </row>
    <row r="2" spans="1:8" ht="15.75" x14ac:dyDescent="0.25">
      <c r="A2" s="17" t="s">
        <v>65</v>
      </c>
      <c r="B2" s="17"/>
    </row>
    <row r="3" spans="1:8" ht="15.75" x14ac:dyDescent="0.25">
      <c r="A3" s="17" t="s">
        <v>87</v>
      </c>
      <c r="B3" s="17"/>
    </row>
    <row r="4" spans="1:8" x14ac:dyDescent="0.25">
      <c r="B4" s="29" t="s">
        <v>86</v>
      </c>
      <c r="C4" s="30" t="s">
        <v>53</v>
      </c>
      <c r="D4" s="30" t="s">
        <v>55</v>
      </c>
      <c r="E4" s="31" t="s">
        <v>86</v>
      </c>
      <c r="F4" s="31" t="s">
        <v>92</v>
      </c>
    </row>
    <row r="5" spans="1:8" s="12" customFormat="1" ht="15.75" x14ac:dyDescent="0.25">
      <c r="A5" s="9"/>
      <c r="B5" s="28">
        <v>43190</v>
      </c>
      <c r="C5" s="28">
        <v>43373</v>
      </c>
      <c r="D5" s="28">
        <v>43465</v>
      </c>
      <c r="E5" s="28">
        <v>43555</v>
      </c>
      <c r="F5" s="28">
        <v>43738</v>
      </c>
    </row>
    <row r="7" spans="1:8" x14ac:dyDescent="0.25">
      <c r="A7" s="22" t="s">
        <v>66</v>
      </c>
      <c r="B7" s="27"/>
      <c r="C7" s="3">
        <v>2966692890</v>
      </c>
      <c r="D7" s="3">
        <v>5749138291</v>
      </c>
      <c r="E7" s="1">
        <v>8882057686</v>
      </c>
      <c r="F7" s="1">
        <v>2552580959</v>
      </c>
    </row>
    <row r="8" spans="1:8" x14ac:dyDescent="0.25">
      <c r="A8" t="s">
        <v>67</v>
      </c>
      <c r="B8"/>
      <c r="C8" s="3">
        <v>2256736648</v>
      </c>
      <c r="D8" s="3">
        <v>4572479326</v>
      </c>
      <c r="E8" s="1">
        <v>7127537060</v>
      </c>
      <c r="F8" s="1">
        <v>1949713602</v>
      </c>
    </row>
    <row r="9" spans="1:8" x14ac:dyDescent="0.25">
      <c r="A9" s="22" t="s">
        <v>68</v>
      </c>
      <c r="B9" s="27"/>
      <c r="C9" s="13">
        <f>C7-C8</f>
        <v>709956242</v>
      </c>
      <c r="D9" s="13">
        <f t="shared" ref="D9:H9" si="0">D7-D8</f>
        <v>1176658965</v>
      </c>
      <c r="E9" s="13">
        <f t="shared" si="0"/>
        <v>1754520626</v>
      </c>
      <c r="F9" s="13">
        <f t="shared" si="0"/>
        <v>602867357</v>
      </c>
      <c r="G9" s="13">
        <f t="shared" si="0"/>
        <v>0</v>
      </c>
      <c r="H9" s="13">
        <f t="shared" si="0"/>
        <v>0</v>
      </c>
    </row>
    <row r="10" spans="1:8" x14ac:dyDescent="0.25">
      <c r="C10" s="3"/>
      <c r="D10" s="3"/>
    </row>
    <row r="11" spans="1:8" s="6" customFormat="1" x14ac:dyDescent="0.25">
      <c r="A11" s="22" t="s">
        <v>69</v>
      </c>
      <c r="B11" s="27"/>
      <c r="C11" s="13">
        <f>SUM(C12:C13)</f>
        <v>192047007</v>
      </c>
      <c r="D11" s="13">
        <f t="shared" ref="D11:H11" si="1">SUM(D12:D13)</f>
        <v>336665855</v>
      </c>
      <c r="E11" s="13">
        <f t="shared" si="1"/>
        <v>502276596</v>
      </c>
      <c r="F11" s="13">
        <f t="shared" si="1"/>
        <v>168188563</v>
      </c>
      <c r="G11" s="13">
        <f t="shared" si="1"/>
        <v>0</v>
      </c>
      <c r="H11" s="13">
        <f t="shared" si="1"/>
        <v>0</v>
      </c>
    </row>
    <row r="12" spans="1:8" x14ac:dyDescent="0.25">
      <c r="A12" s="10" t="s">
        <v>26</v>
      </c>
      <c r="C12" s="3">
        <v>100435717</v>
      </c>
      <c r="D12" s="3">
        <v>185699051</v>
      </c>
      <c r="E12" s="1">
        <v>277891981</v>
      </c>
      <c r="F12" s="1">
        <v>94279373</v>
      </c>
    </row>
    <row r="13" spans="1:8" x14ac:dyDescent="0.25">
      <c r="A13" s="10" t="s">
        <v>27</v>
      </c>
      <c r="C13" s="3">
        <v>91611290</v>
      </c>
      <c r="D13" s="3">
        <v>150966804</v>
      </c>
      <c r="E13" s="1">
        <v>224384615</v>
      </c>
      <c r="F13" s="1">
        <v>73909190</v>
      </c>
    </row>
    <row r="14" spans="1:8" s="6" customFormat="1" x14ac:dyDescent="0.25">
      <c r="A14" s="22" t="s">
        <v>50</v>
      </c>
      <c r="B14" s="27"/>
      <c r="C14" s="13">
        <f>C9-C11</f>
        <v>517909235</v>
      </c>
      <c r="D14" s="13">
        <f t="shared" ref="D14:H14" si="2">D9-D11</f>
        <v>839993110</v>
      </c>
      <c r="E14" s="13">
        <f t="shared" si="2"/>
        <v>1252244030</v>
      </c>
      <c r="F14" s="13">
        <f t="shared" si="2"/>
        <v>434678794</v>
      </c>
      <c r="G14" s="13">
        <f t="shared" si="2"/>
        <v>0</v>
      </c>
      <c r="H14" s="13">
        <f t="shared" si="2"/>
        <v>0</v>
      </c>
    </row>
    <row r="15" spans="1:8" s="6" customFormat="1" x14ac:dyDescent="0.25">
      <c r="A15" s="23" t="s">
        <v>70</v>
      </c>
      <c r="B15" s="27"/>
      <c r="C15" s="13"/>
      <c r="D15" s="13"/>
    </row>
    <row r="16" spans="1:8" x14ac:dyDescent="0.25">
      <c r="A16" s="10" t="s">
        <v>25</v>
      </c>
      <c r="C16" s="3">
        <v>18718198</v>
      </c>
      <c r="D16" s="3">
        <v>33920843</v>
      </c>
      <c r="E16" s="1">
        <v>47195657</v>
      </c>
      <c r="F16" s="1">
        <v>17312865</v>
      </c>
    </row>
    <row r="17" spans="1:8" x14ac:dyDescent="0.25">
      <c r="A17" s="10" t="s">
        <v>28</v>
      </c>
      <c r="C17" s="3">
        <v>284117570</v>
      </c>
      <c r="D17" s="3">
        <v>552754447</v>
      </c>
      <c r="E17" s="1">
        <v>849307193</v>
      </c>
      <c r="F17" s="1">
        <v>283550114</v>
      </c>
    </row>
    <row r="18" spans="1:8" x14ac:dyDescent="0.25">
      <c r="A18" s="22" t="s">
        <v>71</v>
      </c>
      <c r="B18" s="27"/>
      <c r="C18" s="13">
        <f>C14+C16-C17</f>
        <v>252509863</v>
      </c>
      <c r="D18" s="13">
        <f t="shared" ref="D18:H18" si="3">D14+D16-D17</f>
        <v>321159506</v>
      </c>
      <c r="E18" s="13">
        <f t="shared" si="3"/>
        <v>450132494</v>
      </c>
      <c r="F18" s="13">
        <f t="shared" si="3"/>
        <v>168441545</v>
      </c>
      <c r="G18" s="13">
        <f t="shared" si="3"/>
        <v>0</v>
      </c>
      <c r="H18" s="13">
        <f t="shared" si="3"/>
        <v>0</v>
      </c>
    </row>
    <row r="19" spans="1:8" x14ac:dyDescent="0.25">
      <c r="A19" s="10" t="s">
        <v>29</v>
      </c>
      <c r="C19" s="3">
        <v>12625493</v>
      </c>
      <c r="D19" s="3">
        <v>16057975</v>
      </c>
      <c r="E19" s="1">
        <v>22506625</v>
      </c>
      <c r="F19" s="1">
        <v>8422077</v>
      </c>
    </row>
    <row r="20" spans="1:8" x14ac:dyDescent="0.25">
      <c r="A20" s="22" t="s">
        <v>72</v>
      </c>
      <c r="B20" s="27"/>
      <c r="C20" s="13">
        <f>C18-C19</f>
        <v>239884370</v>
      </c>
      <c r="D20" s="13">
        <f t="shared" ref="D20:H20" si="4">D18-D19</f>
        <v>305101531</v>
      </c>
      <c r="E20" s="13">
        <f t="shared" si="4"/>
        <v>427625869</v>
      </c>
      <c r="F20" s="13">
        <f t="shared" si="4"/>
        <v>160019468</v>
      </c>
      <c r="G20" s="13">
        <f t="shared" si="4"/>
        <v>0</v>
      </c>
      <c r="H20" s="13">
        <f t="shared" si="4"/>
        <v>0</v>
      </c>
    </row>
    <row r="21" spans="1:8" x14ac:dyDescent="0.25">
      <c r="A21" s="19" t="s">
        <v>73</v>
      </c>
      <c r="B21" s="19"/>
      <c r="C21" s="13">
        <f>SUM(C22:C23)</f>
        <v>-59971093</v>
      </c>
      <c r="D21" s="13">
        <f t="shared" ref="D21:H21" si="5">SUM(D22:D23)</f>
        <v>-76275382</v>
      </c>
      <c r="E21" s="13">
        <f t="shared" si="5"/>
        <v>-160242866</v>
      </c>
      <c r="F21" s="13">
        <f t="shared" si="5"/>
        <v>-42681607</v>
      </c>
      <c r="G21" s="13">
        <f t="shared" si="5"/>
        <v>0</v>
      </c>
      <c r="H21" s="13">
        <f t="shared" si="5"/>
        <v>0</v>
      </c>
    </row>
    <row r="22" spans="1:8" x14ac:dyDescent="0.25">
      <c r="A22" s="10" t="s">
        <v>30</v>
      </c>
      <c r="C22" s="3">
        <v>-75833030</v>
      </c>
      <c r="D22" s="3">
        <v>-106055931</v>
      </c>
      <c r="E22" s="1">
        <v>-53336398</v>
      </c>
      <c r="F22" s="1">
        <v>-15419363</v>
      </c>
    </row>
    <row r="23" spans="1:8" x14ac:dyDescent="0.25">
      <c r="A23" s="10" t="s">
        <v>31</v>
      </c>
      <c r="C23" s="3">
        <v>15861937</v>
      </c>
      <c r="D23" s="3">
        <v>29780549</v>
      </c>
      <c r="E23" s="1">
        <v>-106906468</v>
      </c>
      <c r="F23" s="1">
        <v>-27262244</v>
      </c>
    </row>
    <row r="24" spans="1:8" ht="30" x14ac:dyDescent="0.25">
      <c r="A24" s="16" t="s">
        <v>54</v>
      </c>
      <c r="B24" s="16"/>
      <c r="C24" s="3">
        <v>75833030</v>
      </c>
      <c r="D24" s="3">
        <v>0</v>
      </c>
    </row>
    <row r="25" spans="1:8" x14ac:dyDescent="0.25">
      <c r="A25" s="22" t="s">
        <v>74</v>
      </c>
      <c r="B25" s="27"/>
      <c r="C25" s="13">
        <f>C20+C21</f>
        <v>179913277</v>
      </c>
      <c r="D25" s="13">
        <f>(D20+D21)-2</f>
        <v>228826147</v>
      </c>
      <c r="E25" s="13">
        <f>(E20+E21)</f>
        <v>267383003</v>
      </c>
      <c r="F25" s="13">
        <f t="shared" ref="F25:H25" si="6">(F20+F21)</f>
        <v>117337861</v>
      </c>
      <c r="G25" s="13">
        <f t="shared" si="6"/>
        <v>0</v>
      </c>
      <c r="H25" s="13">
        <f t="shared" si="6"/>
        <v>0</v>
      </c>
    </row>
    <row r="26" spans="1:8" x14ac:dyDescent="0.25">
      <c r="D26" s="13"/>
    </row>
    <row r="27" spans="1:8" s="7" customFormat="1" x14ac:dyDescent="0.25">
      <c r="A27" s="22" t="s">
        <v>75</v>
      </c>
      <c r="B27" s="27"/>
      <c r="C27" s="7">
        <f>C25/('1'!C44/10)</f>
        <v>1.0352251869526763</v>
      </c>
      <c r="D27" s="7">
        <f>D25/('1'!D44/10)</f>
        <v>1.3166709803620307</v>
      </c>
      <c r="E27" s="7">
        <f>E25/('1'!E44/10)</f>
        <v>1.5385280279711819</v>
      </c>
      <c r="F27" s="7">
        <f>F25/('1'!F44/10)</f>
        <v>0.67516478558918214</v>
      </c>
      <c r="G27" s="7" t="e">
        <f>G25/('1'!G44/10)</f>
        <v>#DIV/0!</v>
      </c>
      <c r="H27" s="7" t="e">
        <f>H25/('1'!H44/10)</f>
        <v>#DIV/0!</v>
      </c>
    </row>
    <row r="28" spans="1:8" x14ac:dyDescent="0.25">
      <c r="A28" s="23" t="s">
        <v>76</v>
      </c>
      <c r="B28" s="27"/>
      <c r="C28" s="1">
        <f>'1'!C44/10</f>
        <v>173791441</v>
      </c>
      <c r="D28" s="1">
        <f>'1'!D44/10</f>
        <v>173791441</v>
      </c>
      <c r="E28" s="1">
        <f>'1'!E44/10</f>
        <v>173791441</v>
      </c>
      <c r="F28" s="1">
        <f>'1'!F44/10</f>
        <v>173791441</v>
      </c>
      <c r="G28" s="1">
        <f>'1'!G44/10</f>
        <v>0</v>
      </c>
      <c r="H28" s="1">
        <f>'1'!H44/10</f>
        <v>0</v>
      </c>
    </row>
    <row r="29" spans="1:8" x14ac:dyDescent="0.25">
      <c r="C29" s="13"/>
      <c r="D29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xSplit="1" ySplit="5" topLeftCell="E9" activePane="bottomRight" state="frozen"/>
      <selection pane="topRight" activeCell="B1" sqref="B1"/>
      <selection pane="bottomLeft" activeCell="A6" sqref="A6"/>
      <selection pane="bottomRight" activeCell="K21" sqref="K21"/>
    </sheetView>
  </sheetViews>
  <sheetFormatPr defaultRowHeight="15" x14ac:dyDescent="0.25"/>
  <cols>
    <col min="1" max="1" width="48.5703125" style="10" bestFit="1" customWidth="1"/>
    <col min="2" max="2" width="21.140625" style="10" customWidth="1"/>
    <col min="3" max="3" width="18.85546875" style="1" bestFit="1" customWidth="1"/>
    <col min="4" max="4" width="18.140625" style="1" bestFit="1" customWidth="1"/>
    <col min="5" max="6" width="16" style="1" customWidth="1"/>
    <col min="7" max="16384" width="9.140625" style="1"/>
  </cols>
  <sheetData>
    <row r="1" spans="1:8" ht="15.75" x14ac:dyDescent="0.25">
      <c r="A1" s="17" t="s">
        <v>0</v>
      </c>
      <c r="B1" s="17"/>
    </row>
    <row r="2" spans="1:8" ht="15.75" x14ac:dyDescent="0.25">
      <c r="A2" s="17" t="s">
        <v>77</v>
      </c>
      <c r="B2" s="17"/>
    </row>
    <row r="3" spans="1:8" ht="15.75" x14ac:dyDescent="0.25">
      <c r="A3" s="17" t="s">
        <v>87</v>
      </c>
      <c r="B3" s="17"/>
    </row>
    <row r="4" spans="1:8" x14ac:dyDescent="0.25">
      <c r="B4" s="29" t="s">
        <v>86</v>
      </c>
      <c r="C4" s="30" t="s">
        <v>53</v>
      </c>
      <c r="D4" s="30" t="s">
        <v>55</v>
      </c>
      <c r="E4" s="31" t="s">
        <v>86</v>
      </c>
      <c r="F4" s="31" t="s">
        <v>92</v>
      </c>
    </row>
    <row r="5" spans="1:8" s="12" customFormat="1" ht="15.75" x14ac:dyDescent="0.25">
      <c r="A5" s="8"/>
      <c r="B5" s="28">
        <v>43190</v>
      </c>
      <c r="C5" s="28">
        <v>43373</v>
      </c>
      <c r="D5" s="28">
        <v>43465</v>
      </c>
      <c r="E5" s="28">
        <v>43555</v>
      </c>
      <c r="F5" s="28">
        <v>43738</v>
      </c>
    </row>
    <row r="7" spans="1:8" x14ac:dyDescent="0.25">
      <c r="A7" s="22" t="s">
        <v>78</v>
      </c>
      <c r="B7" s="27"/>
    </row>
    <row r="8" spans="1:8" x14ac:dyDescent="0.25">
      <c r="A8" s="10" t="s">
        <v>32</v>
      </c>
      <c r="C8" s="3">
        <v>2984569544</v>
      </c>
      <c r="D8" s="3">
        <v>5740376080</v>
      </c>
      <c r="E8" s="1">
        <v>8811810391</v>
      </c>
      <c r="F8" s="1">
        <v>3105712122</v>
      </c>
    </row>
    <row r="9" spans="1:8" x14ac:dyDescent="0.25">
      <c r="A9" s="10" t="s">
        <v>33</v>
      </c>
      <c r="C9" s="3">
        <v>3927242</v>
      </c>
      <c r="D9" s="3">
        <v>10947297</v>
      </c>
      <c r="E9" s="1">
        <v>16815757</v>
      </c>
      <c r="F9" s="1">
        <v>12943802</v>
      </c>
    </row>
    <row r="10" spans="1:8" x14ac:dyDescent="0.25">
      <c r="A10" s="10" t="s">
        <v>34</v>
      </c>
      <c r="C10" s="4">
        <v>-2978344573</v>
      </c>
      <c r="D10" s="4">
        <v>-5165435742</v>
      </c>
      <c r="E10" s="1">
        <v>-7060302032</v>
      </c>
      <c r="F10" s="1">
        <v>-2086540445</v>
      </c>
    </row>
    <row r="11" spans="1:8" x14ac:dyDescent="0.25">
      <c r="A11" s="10" t="s">
        <v>35</v>
      </c>
      <c r="C11" s="4">
        <v>-97277493</v>
      </c>
      <c r="D11" s="4">
        <v>-212553989</v>
      </c>
      <c r="E11" s="1">
        <v>-329071511</v>
      </c>
      <c r="F11" s="1">
        <v>-77745250</v>
      </c>
    </row>
    <row r="12" spans="1:8" x14ac:dyDescent="0.25">
      <c r="A12" s="10" t="s">
        <v>36</v>
      </c>
      <c r="C12" s="5">
        <v>-3643752</v>
      </c>
      <c r="D12" s="5">
        <v>-7017806</v>
      </c>
      <c r="E12" s="1">
        <v>-9505694</v>
      </c>
      <c r="F12" s="1">
        <v>-6492929</v>
      </c>
    </row>
    <row r="13" spans="1:8" x14ac:dyDescent="0.25">
      <c r="A13" s="10" t="s">
        <v>37</v>
      </c>
      <c r="C13" s="4">
        <v>-10176829</v>
      </c>
      <c r="D13" s="4">
        <v>-27809442</v>
      </c>
      <c r="E13" s="1">
        <v>-37518014</v>
      </c>
      <c r="F13" s="1">
        <v>-5740153</v>
      </c>
    </row>
    <row r="14" spans="1:8" x14ac:dyDescent="0.25">
      <c r="A14" s="10" t="s">
        <v>38</v>
      </c>
      <c r="C14" s="5">
        <v>-2506205</v>
      </c>
      <c r="D14" s="4">
        <v>-5798012</v>
      </c>
      <c r="E14" s="1">
        <v>-10031507</v>
      </c>
      <c r="F14" s="1">
        <v>-4906564</v>
      </c>
    </row>
    <row r="15" spans="1:8" x14ac:dyDescent="0.25">
      <c r="A15" s="11"/>
      <c r="B15" s="11"/>
      <c r="C15" s="2">
        <f t="shared" ref="C15:H15" si="0">SUM(C8:C14)</f>
        <v>-103452066</v>
      </c>
      <c r="D15" s="2">
        <f t="shared" si="0"/>
        <v>332708386</v>
      </c>
      <c r="E15" s="2">
        <f t="shared" si="0"/>
        <v>1382197390</v>
      </c>
      <c r="F15" s="2">
        <f t="shared" si="0"/>
        <v>937230583</v>
      </c>
      <c r="G15" s="2">
        <f t="shared" si="0"/>
        <v>0</v>
      </c>
      <c r="H15" s="2">
        <f t="shared" si="0"/>
        <v>0</v>
      </c>
    </row>
    <row r="16" spans="1:8" x14ac:dyDescent="0.25">
      <c r="C16" s="4"/>
      <c r="D16" s="4"/>
    </row>
    <row r="17" spans="1:8" x14ac:dyDescent="0.25">
      <c r="A17" s="22" t="s">
        <v>79</v>
      </c>
      <c r="B17" s="27"/>
      <c r="C17" s="4"/>
      <c r="D17" s="4"/>
    </row>
    <row r="18" spans="1:8" x14ac:dyDescent="0.25">
      <c r="A18" s="10" t="s">
        <v>39</v>
      </c>
      <c r="C18" s="4">
        <v>-72994134</v>
      </c>
      <c r="D18" s="4">
        <v>116883528</v>
      </c>
      <c r="E18" s="1">
        <v>-236660022</v>
      </c>
      <c r="F18" s="1">
        <v>-99145015</v>
      </c>
    </row>
    <row r="19" spans="1:8" x14ac:dyDescent="0.25">
      <c r="A19" s="10" t="s">
        <v>51</v>
      </c>
      <c r="C19" s="4">
        <v>0</v>
      </c>
      <c r="D19" s="4">
        <v>0</v>
      </c>
      <c r="E19" s="1">
        <v>0</v>
      </c>
    </row>
    <row r="20" spans="1:8" x14ac:dyDescent="0.25">
      <c r="A20" s="10" t="s">
        <v>40</v>
      </c>
      <c r="C20" s="5">
        <v>-729462429</v>
      </c>
      <c r="D20" s="4">
        <v>-3306592022</v>
      </c>
      <c r="E20" s="1">
        <v>-3559849822</v>
      </c>
      <c r="F20" s="1">
        <v>-244404860</v>
      </c>
    </row>
    <row r="21" spans="1:8" x14ac:dyDescent="0.25">
      <c r="A21" s="10" t="s">
        <v>41</v>
      </c>
      <c r="C21" s="5">
        <v>0</v>
      </c>
      <c r="D21" s="5"/>
      <c r="E21" s="1">
        <v>0</v>
      </c>
    </row>
    <row r="22" spans="1:8" x14ac:dyDescent="0.25">
      <c r="A22" s="10" t="s">
        <v>42</v>
      </c>
      <c r="C22" s="5">
        <v>0</v>
      </c>
      <c r="D22" s="4"/>
      <c r="E22" s="1">
        <v>20036503</v>
      </c>
    </row>
    <row r="23" spans="1:8" x14ac:dyDescent="0.25">
      <c r="A23" s="11"/>
      <c r="B23" s="11"/>
      <c r="C23" s="2">
        <f t="shared" ref="C23:H23" si="1">SUM(C18:C22)</f>
        <v>-802456563</v>
      </c>
      <c r="D23" s="2">
        <f t="shared" si="1"/>
        <v>-3189708494</v>
      </c>
      <c r="E23" s="2">
        <f t="shared" si="1"/>
        <v>-3776473341</v>
      </c>
      <c r="F23" s="2">
        <f t="shared" si="1"/>
        <v>-343549875</v>
      </c>
      <c r="G23" s="2">
        <f t="shared" si="1"/>
        <v>0</v>
      </c>
      <c r="H23" s="2">
        <f t="shared" si="1"/>
        <v>0</v>
      </c>
    </row>
    <row r="24" spans="1:8" x14ac:dyDescent="0.25">
      <c r="C24" s="4"/>
      <c r="D24" s="4"/>
    </row>
    <row r="25" spans="1:8" x14ac:dyDescent="0.25">
      <c r="A25" s="22" t="s">
        <v>80</v>
      </c>
      <c r="B25" s="27"/>
      <c r="C25" s="4"/>
      <c r="D25" s="4"/>
    </row>
    <row r="26" spans="1:8" x14ac:dyDescent="0.25">
      <c r="A26" s="10" t="s">
        <v>43</v>
      </c>
      <c r="C26" s="4">
        <v>-1178418773</v>
      </c>
      <c r="D26" s="4">
        <v>-10064464</v>
      </c>
      <c r="E26" s="1">
        <v>-1862891177</v>
      </c>
      <c r="F26" s="1">
        <v>-1200432218</v>
      </c>
    </row>
    <row r="27" spans="1:8" x14ac:dyDescent="0.25">
      <c r="A27" s="10" t="s">
        <v>44</v>
      </c>
      <c r="C27" s="4">
        <v>-284122094</v>
      </c>
      <c r="D27" s="4">
        <v>-546956435</v>
      </c>
      <c r="E27" s="1">
        <v>-839208823</v>
      </c>
      <c r="F27" s="1">
        <v>-279957968</v>
      </c>
    </row>
    <row r="28" spans="1:8" x14ac:dyDescent="0.25">
      <c r="A28" s="10" t="s">
        <v>52</v>
      </c>
      <c r="C28" s="4">
        <v>0</v>
      </c>
      <c r="D28" s="4">
        <v>0</v>
      </c>
      <c r="F28" s="1">
        <v>-16324710</v>
      </c>
    </row>
    <row r="29" spans="1:8" x14ac:dyDescent="0.25">
      <c r="A29" s="10" t="s">
        <v>88</v>
      </c>
      <c r="C29" s="4">
        <v>0</v>
      </c>
      <c r="D29" s="4">
        <v>0</v>
      </c>
      <c r="E29" s="1">
        <v>-50593035</v>
      </c>
    </row>
    <row r="30" spans="1:8" x14ac:dyDescent="0.25">
      <c r="A30" s="10" t="s">
        <v>45</v>
      </c>
      <c r="C30" s="4">
        <v>-129514993</v>
      </c>
      <c r="D30" s="4">
        <v>-115632967</v>
      </c>
      <c r="E30" s="1">
        <v>-217051369</v>
      </c>
      <c r="F30" s="1">
        <v>46175197</v>
      </c>
    </row>
    <row r="31" spans="1:8" x14ac:dyDescent="0.25">
      <c r="A31" s="10" t="s">
        <v>46</v>
      </c>
      <c r="C31" s="4">
        <v>0</v>
      </c>
      <c r="D31" s="4">
        <v>0</v>
      </c>
      <c r="E31" s="1">
        <v>0</v>
      </c>
    </row>
    <row r="32" spans="1:8" x14ac:dyDescent="0.25">
      <c r="A32" s="10" t="s">
        <v>47</v>
      </c>
      <c r="C32" s="4">
        <v>2450108029</v>
      </c>
      <c r="D32" s="4">
        <v>3350162726</v>
      </c>
      <c r="E32" s="1">
        <v>5175673764</v>
      </c>
      <c r="F32" s="1">
        <v>-147841340</v>
      </c>
    </row>
    <row r="33" spans="1:8" x14ac:dyDescent="0.25">
      <c r="A33" s="11"/>
      <c r="B33" s="11"/>
      <c r="C33" s="2">
        <f t="shared" ref="C33:H33" si="2">SUM(C26:C32)</f>
        <v>858052169</v>
      </c>
      <c r="D33" s="2">
        <f t="shared" si="2"/>
        <v>2677508860</v>
      </c>
      <c r="E33" s="2">
        <f t="shared" si="2"/>
        <v>2205929360</v>
      </c>
      <c r="F33" s="2">
        <f>SUM(F26:F32)</f>
        <v>-1598381039</v>
      </c>
      <c r="G33" s="2">
        <f t="shared" si="2"/>
        <v>0</v>
      </c>
      <c r="H33" s="2">
        <f t="shared" si="2"/>
        <v>0</v>
      </c>
    </row>
    <row r="34" spans="1:8" x14ac:dyDescent="0.25">
      <c r="C34" s="4"/>
      <c r="D34" s="4"/>
    </row>
    <row r="35" spans="1:8" x14ac:dyDescent="0.25">
      <c r="A35" s="24" t="s">
        <v>81</v>
      </c>
      <c r="B35" s="24"/>
      <c r="C35" s="2">
        <f t="shared" ref="C35:H35" si="3">C15+C23+C33</f>
        <v>-47856460</v>
      </c>
      <c r="D35" s="2">
        <f t="shared" si="3"/>
        <v>-179491248</v>
      </c>
      <c r="E35" s="2">
        <f t="shared" si="3"/>
        <v>-188346591</v>
      </c>
      <c r="F35" s="2">
        <f t="shared" si="3"/>
        <v>-1004700331</v>
      </c>
      <c r="G35" s="2">
        <f t="shared" si="3"/>
        <v>0</v>
      </c>
      <c r="H35" s="2">
        <f t="shared" si="3"/>
        <v>0</v>
      </c>
    </row>
    <row r="36" spans="1:8" x14ac:dyDescent="0.25">
      <c r="A36" s="23" t="s">
        <v>82</v>
      </c>
      <c r="B36" s="27"/>
      <c r="C36" s="4">
        <v>1519454492</v>
      </c>
      <c r="D36" s="4">
        <v>1519454492</v>
      </c>
      <c r="E36" s="1">
        <v>1519454492</v>
      </c>
      <c r="F36" s="1">
        <v>1336654791</v>
      </c>
    </row>
    <row r="37" spans="1:8" x14ac:dyDescent="0.25">
      <c r="A37" s="22" t="s">
        <v>83</v>
      </c>
      <c r="B37" s="27"/>
      <c r="C37" s="2">
        <f>(C35+C36)-1</f>
        <v>1471598031</v>
      </c>
      <c r="D37" s="2">
        <f>(D35+D36)-1</f>
        <v>1339963243</v>
      </c>
      <c r="E37" s="2">
        <f t="shared" ref="E37:H37" si="4">(E35+E36)-1</f>
        <v>1331107900</v>
      </c>
      <c r="F37" s="2">
        <f t="shared" si="4"/>
        <v>331954459</v>
      </c>
      <c r="G37" s="2">
        <f t="shared" si="4"/>
        <v>-1</v>
      </c>
      <c r="H37" s="2">
        <f t="shared" si="4"/>
        <v>-1</v>
      </c>
    </row>
    <row r="39" spans="1:8" s="7" customFormat="1" x14ac:dyDescent="0.25">
      <c r="A39" s="22" t="s">
        <v>84</v>
      </c>
      <c r="B39" s="27"/>
      <c r="C39" s="7">
        <f>C15/('1'!C44/10)</f>
        <v>-0.59526559768843856</v>
      </c>
      <c r="D39" s="7">
        <f>D15/('1'!D44/10)</f>
        <v>1.9144118035133848</v>
      </c>
      <c r="E39" s="7">
        <f>E15/('1'!E44/10)</f>
        <v>7.9531959804625822</v>
      </c>
      <c r="F39" s="7">
        <f>F15/('1'!F44/10)</f>
        <v>5.39284660744599</v>
      </c>
      <c r="G39" s="7" t="e">
        <f>G15/('1'!G44/10)</f>
        <v>#DIV/0!</v>
      </c>
      <c r="H39" s="7" t="e">
        <f>H15/('1'!H44/10)</f>
        <v>#DIV/0!</v>
      </c>
    </row>
    <row r="40" spans="1:8" x14ac:dyDescent="0.25">
      <c r="A40" s="22" t="s">
        <v>85</v>
      </c>
      <c r="B40" s="27"/>
      <c r="C40" s="1">
        <f>'1'!C44/10</f>
        <v>173791441</v>
      </c>
      <c r="D40" s="1">
        <f>'1'!D44/10</f>
        <v>173791441</v>
      </c>
      <c r="E40" s="1">
        <f>'1'!E44/10</f>
        <v>173791441</v>
      </c>
      <c r="F40" s="1">
        <f>'1'!F44/10</f>
        <v>173791441</v>
      </c>
      <c r="G40" s="1">
        <f>'1'!G44/10</f>
        <v>0</v>
      </c>
      <c r="H40" s="1">
        <f>'1'!H44/10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2017-10-16T05:03:23Z</dcterms:created>
  <dcterms:modified xsi:type="dcterms:W3CDTF">2020-04-11T16:07:12Z</dcterms:modified>
</cp:coreProperties>
</file>