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nik\Google Drive\Financial Statements\Checked &amp; Final\FS Template\Formate_3\Engineering\Quarterly\"/>
    </mc:Choice>
  </mc:AlternateContent>
  <bookViews>
    <workbookView xWindow="0" yWindow="0" windowWidth="20490" windowHeight="7650" activeTab="2"/>
  </bookViews>
  <sheets>
    <sheet name="1" sheetId="1" r:id="rId1"/>
    <sheet name="2" sheetId="2" r:id="rId2"/>
    <sheet name="3" sheetId="3" r:id="rId3"/>
    <sheet name="Ratio" sheetId="4" r:id="rId4"/>
  </sheets>
  <calcPr calcId="162913"/>
  <extLst>
    <ext uri="GoogleSheetsCustomDataVersion1">
      <go:sheetsCustomData xmlns:go="http://customooxmlschemas.google.com/" r:id="rId8" roundtripDataSignature="AMtx7mgAzP+rVWjqsHcMY0TryqUTYH54yw=="/>
    </ext>
  </extLst>
</workbook>
</file>

<file path=xl/calcChain.xml><?xml version="1.0" encoding="utf-8"?>
<calcChain xmlns="http://schemas.openxmlformats.org/spreadsheetml/2006/main">
  <c r="C8" i="4" l="1"/>
  <c r="I52" i="3"/>
  <c r="H52" i="3"/>
  <c r="G52" i="3"/>
  <c r="F52" i="3"/>
  <c r="E52" i="3"/>
  <c r="D52" i="3"/>
  <c r="C52" i="3"/>
  <c r="B52" i="3"/>
  <c r="I43" i="3"/>
  <c r="H43" i="3"/>
  <c r="G43" i="3"/>
  <c r="F43" i="3"/>
  <c r="E43" i="3"/>
  <c r="D43" i="3"/>
  <c r="C43" i="3"/>
  <c r="B43" i="3"/>
  <c r="I26" i="3"/>
  <c r="H26" i="3"/>
  <c r="G26" i="3"/>
  <c r="F26" i="3"/>
  <c r="E26" i="3"/>
  <c r="D26" i="3"/>
  <c r="C26" i="3"/>
  <c r="B26" i="3"/>
  <c r="I12" i="3"/>
  <c r="I16" i="3" s="1"/>
  <c r="H12" i="3"/>
  <c r="H16" i="3" s="1"/>
  <c r="G12" i="3"/>
  <c r="G16" i="3" s="1"/>
  <c r="F12" i="3"/>
  <c r="F16" i="3" s="1"/>
  <c r="E12" i="3"/>
  <c r="E16" i="3" s="1"/>
  <c r="D12" i="3"/>
  <c r="D16" i="3" s="1"/>
  <c r="C12" i="3"/>
  <c r="C16" i="3" s="1"/>
  <c r="B12" i="3"/>
  <c r="B16" i="3" s="1"/>
  <c r="I29" i="2"/>
  <c r="H29" i="2"/>
  <c r="G29" i="2"/>
  <c r="F29" i="2"/>
  <c r="E29" i="2"/>
  <c r="D29" i="2"/>
  <c r="C29" i="2"/>
  <c r="B29" i="2"/>
  <c r="B24" i="2"/>
  <c r="I23" i="2"/>
  <c r="H23" i="2"/>
  <c r="G23" i="2"/>
  <c r="F23" i="2"/>
  <c r="E23" i="2"/>
  <c r="D23" i="2"/>
  <c r="C23" i="2"/>
  <c r="B23" i="2"/>
  <c r="I10" i="2"/>
  <c r="H10" i="2"/>
  <c r="G10" i="2"/>
  <c r="F10" i="2"/>
  <c r="E10" i="2"/>
  <c r="D10" i="2"/>
  <c r="C10" i="2"/>
  <c r="B10" i="2"/>
  <c r="I8" i="2"/>
  <c r="I14" i="2" s="1"/>
  <c r="I18" i="2" s="1"/>
  <c r="I21" i="2" s="1"/>
  <c r="I26" i="2" s="1"/>
  <c r="I28" i="2" s="1"/>
  <c r="H8" i="2"/>
  <c r="H14" i="2" s="1"/>
  <c r="H18" i="2" s="1"/>
  <c r="H21" i="2" s="1"/>
  <c r="H26" i="2" s="1"/>
  <c r="H28" i="2" s="1"/>
  <c r="G8" i="2"/>
  <c r="G14" i="2" s="1"/>
  <c r="G18" i="2" s="1"/>
  <c r="G21" i="2" s="1"/>
  <c r="G26" i="2" s="1"/>
  <c r="G28" i="2" s="1"/>
  <c r="F8" i="2"/>
  <c r="F14" i="2" s="1"/>
  <c r="E8" i="2"/>
  <c r="E14" i="2" s="1"/>
  <c r="D8" i="2"/>
  <c r="D14" i="2" s="1"/>
  <c r="C8" i="2"/>
  <c r="C14" i="2" s="1"/>
  <c r="B8" i="2"/>
  <c r="B14" i="2" s="1"/>
  <c r="I56" i="1"/>
  <c r="H56" i="1"/>
  <c r="G56" i="1"/>
  <c r="F56" i="1"/>
  <c r="E56" i="1"/>
  <c r="D56" i="1"/>
  <c r="C56" i="1"/>
  <c r="B56" i="1"/>
  <c r="I45" i="1"/>
  <c r="I55" i="1" s="1"/>
  <c r="H45" i="1"/>
  <c r="H55" i="1" s="1"/>
  <c r="G45" i="1"/>
  <c r="G55" i="1" s="1"/>
  <c r="F45" i="1"/>
  <c r="F8" i="4" s="1"/>
  <c r="E45" i="1"/>
  <c r="E55" i="1" s="1"/>
  <c r="D45" i="1"/>
  <c r="D55" i="1" s="1"/>
  <c r="C45" i="1"/>
  <c r="C55" i="1" s="1"/>
  <c r="B45" i="1"/>
  <c r="B8" i="4" s="1"/>
  <c r="I37" i="1"/>
  <c r="H37" i="1"/>
  <c r="G37" i="1"/>
  <c r="F37" i="1"/>
  <c r="E37" i="1"/>
  <c r="D37" i="1"/>
  <c r="C37" i="1"/>
  <c r="B37" i="1"/>
  <c r="I26" i="1"/>
  <c r="I43" i="1" s="1"/>
  <c r="H26" i="1"/>
  <c r="H43" i="1" s="1"/>
  <c r="G26" i="1"/>
  <c r="G43" i="1" s="1"/>
  <c r="F26" i="1"/>
  <c r="F43" i="1" s="1"/>
  <c r="E26" i="1"/>
  <c r="E43" i="1" s="1"/>
  <c r="D26" i="1"/>
  <c r="D43" i="1" s="1"/>
  <c r="C26" i="1"/>
  <c r="C43" i="1" s="1"/>
  <c r="B26" i="1"/>
  <c r="B43" i="1" s="1"/>
  <c r="I13" i="1"/>
  <c r="H13" i="1"/>
  <c r="G13" i="1"/>
  <c r="F13" i="1"/>
  <c r="F9" i="4" s="1"/>
  <c r="E13" i="1"/>
  <c r="E9" i="4" s="1"/>
  <c r="D13" i="1"/>
  <c r="D9" i="4" s="1"/>
  <c r="C13" i="1"/>
  <c r="C9" i="4" s="1"/>
  <c r="B13" i="1"/>
  <c r="B9" i="4" s="1"/>
  <c r="I7" i="1"/>
  <c r="I22" i="1" s="1"/>
  <c r="H7" i="1"/>
  <c r="H22" i="1" s="1"/>
  <c r="G7" i="1"/>
  <c r="G22" i="1" s="1"/>
  <c r="F7" i="1"/>
  <c r="F22" i="1" s="1"/>
  <c r="E7" i="1"/>
  <c r="E22" i="1" s="1"/>
  <c r="D7" i="1"/>
  <c r="D22" i="1" s="1"/>
  <c r="C7" i="1"/>
  <c r="C22" i="1" s="1"/>
  <c r="B7" i="1"/>
  <c r="B22" i="1" s="1"/>
  <c r="G51" i="3" l="1"/>
  <c r="G46" i="3"/>
  <c r="G49" i="3" s="1"/>
  <c r="E18" i="2"/>
  <c r="E21" i="2" s="1"/>
  <c r="E26" i="2" s="1"/>
  <c r="E11" i="4"/>
  <c r="D51" i="3"/>
  <c r="D46" i="3"/>
  <c r="D49" i="3" s="1"/>
  <c r="H51" i="3"/>
  <c r="H46" i="3"/>
  <c r="H49" i="3" s="1"/>
  <c r="B11" i="4"/>
  <c r="B18" i="2"/>
  <c r="B21" i="2" s="1"/>
  <c r="B26" i="2" s="1"/>
  <c r="F18" i="2"/>
  <c r="F21" i="2" s="1"/>
  <c r="F26" i="2" s="1"/>
  <c r="F11" i="4"/>
  <c r="E46" i="3"/>
  <c r="E49" i="3" s="1"/>
  <c r="E51" i="3"/>
  <c r="I46" i="3"/>
  <c r="I49" i="3" s="1"/>
  <c r="I51" i="3"/>
  <c r="D11" i="4"/>
  <c r="D18" i="2"/>
  <c r="D21" i="2" s="1"/>
  <c r="D26" i="2" s="1"/>
  <c r="C51" i="3"/>
  <c r="C46" i="3"/>
  <c r="C49" i="3" s="1"/>
  <c r="C11" i="4"/>
  <c r="C18" i="2"/>
  <c r="C21" i="2" s="1"/>
  <c r="C26" i="2" s="1"/>
  <c r="B51" i="3"/>
  <c r="B46" i="3"/>
  <c r="B49" i="3" s="1"/>
  <c r="F51" i="3"/>
  <c r="F46" i="3"/>
  <c r="F49" i="3" s="1"/>
  <c r="B53" i="1"/>
  <c r="B55" i="1"/>
  <c r="C53" i="1"/>
  <c r="G53" i="1"/>
  <c r="D8" i="4"/>
  <c r="D53" i="1"/>
  <c r="H53" i="1"/>
  <c r="E8" i="4"/>
  <c r="F53" i="1"/>
  <c r="F55" i="1"/>
  <c r="E53" i="1"/>
  <c r="I53" i="1"/>
  <c r="F12" i="4" l="1"/>
  <c r="F7" i="4"/>
  <c r="F10" i="4"/>
  <c r="F6" i="4"/>
  <c r="F28" i="2"/>
  <c r="E28" i="2"/>
  <c r="E12" i="4"/>
  <c r="E10" i="4"/>
  <c r="E7" i="4"/>
  <c r="E6" i="4"/>
  <c r="D10" i="4"/>
  <c r="D6" i="4"/>
  <c r="D28" i="2"/>
  <c r="D12" i="4"/>
  <c r="D7" i="4"/>
  <c r="B12" i="4"/>
  <c r="B7" i="4"/>
  <c r="B10" i="4"/>
  <c r="B6" i="4"/>
  <c r="B28" i="2"/>
  <c r="C7" i="4"/>
  <c r="C10" i="4"/>
  <c r="C6" i="4"/>
  <c r="C28" i="2"/>
  <c r="C12" i="4"/>
</calcChain>
</file>

<file path=xl/sharedStrings.xml><?xml version="1.0" encoding="utf-8"?>
<sst xmlns="http://schemas.openxmlformats.org/spreadsheetml/2006/main" count="146" uniqueCount="113">
  <si>
    <t>Bengal Windsor Thermoplastics Limited</t>
  </si>
  <si>
    <t>Income Statement</t>
  </si>
  <si>
    <t>Balance Sheet</t>
  </si>
  <si>
    <t>Cash Flow Statement</t>
  </si>
  <si>
    <t>As at quarter end</t>
  </si>
  <si>
    <t>Quarter 3</t>
  </si>
  <si>
    <t>Quarter 2</t>
  </si>
  <si>
    <t>Quarter 1</t>
  </si>
  <si>
    <t>Quarter  2</t>
  </si>
  <si>
    <t>Net Revenues</t>
  </si>
  <si>
    <t>Net Cash Flows - Operating Activities</t>
  </si>
  <si>
    <t>ASSETS</t>
  </si>
  <si>
    <t>Cost of goods sold</t>
  </si>
  <si>
    <t xml:space="preserve">Cash Generated from Operations </t>
  </si>
  <si>
    <t>NON CURRENT ASSETS</t>
  </si>
  <si>
    <t>Gross Profit</t>
  </si>
  <si>
    <t>Collection from Turnover and Other Income</t>
  </si>
  <si>
    <t>Cash Paid for Goods and Services</t>
  </si>
  <si>
    <t>Other Operating Expenses</t>
  </si>
  <si>
    <t>Operating Incomes/Expenses</t>
  </si>
  <si>
    <t>Interest Income from FDR &amp; IPO</t>
  </si>
  <si>
    <t>Administrative Expenses</t>
  </si>
  <si>
    <t>Property, Plant and Equipment</t>
  </si>
  <si>
    <t>Selling &amp; Distribution Expenses</t>
  </si>
  <si>
    <t>Intangible Assets</t>
  </si>
  <si>
    <t>Operating Profit</t>
  </si>
  <si>
    <t>Income Tax</t>
  </si>
  <si>
    <t>WPPF Paid</t>
  </si>
  <si>
    <t>Leasehold Assets</t>
  </si>
  <si>
    <t>Non-Operating Income/(Expenses)</t>
  </si>
  <si>
    <t>Gratuity Paid</t>
  </si>
  <si>
    <t>Financial charges</t>
  </si>
  <si>
    <t>Add: Other Income</t>
  </si>
  <si>
    <t>Profit Before contribution to WPPF</t>
  </si>
  <si>
    <t>Investment in Shares</t>
  </si>
  <si>
    <t>CURRENT ASSETS</t>
  </si>
  <si>
    <t>Net Cash Flows - Investment Activities</t>
  </si>
  <si>
    <t>Provision for Gratuity</t>
  </si>
  <si>
    <t xml:space="preserve">Acquisition of Fixed Assets </t>
  </si>
  <si>
    <t>Inventories</t>
  </si>
  <si>
    <t>Contribution to WPPF</t>
  </si>
  <si>
    <t>Trade and  Receivable</t>
  </si>
  <si>
    <t>Profit Before Taxation</t>
  </si>
  <si>
    <t>Advance against share/land purchase</t>
  </si>
  <si>
    <t>Advances, Deposits &amp; Pre-Payments</t>
  </si>
  <si>
    <t>Lease Hold Assets</t>
  </si>
  <si>
    <t>Provision for Taxation</t>
  </si>
  <si>
    <t>Investment in FDR</t>
  </si>
  <si>
    <t>Encashment of FDR</t>
  </si>
  <si>
    <t>Subsidiary Company Receivable</t>
  </si>
  <si>
    <t>Advance against share purchase</t>
  </si>
  <si>
    <t>Interest on FDR &amp; IPO</t>
  </si>
  <si>
    <t>Deferred tax</t>
  </si>
  <si>
    <t>Cash and Cash Equivalents</t>
  </si>
  <si>
    <t>Net Profit</t>
  </si>
  <si>
    <t>Transfer of Share from BPSTL to BWTPL</t>
  </si>
  <si>
    <t>Earnings per share (par value Taka 10)</t>
  </si>
  <si>
    <t>Net Cash Flows - Financing Activities</t>
  </si>
  <si>
    <t>Received from new share issue</t>
  </si>
  <si>
    <t>Received from share premium</t>
  </si>
  <si>
    <t>Loan from sister concern</t>
  </si>
  <si>
    <t>Long Term Loan received/ paid</t>
  </si>
  <si>
    <t>Shares to Calculate EPS</t>
  </si>
  <si>
    <t>Liabilities and Capital</t>
  </si>
  <si>
    <t>Dividend Paid</t>
  </si>
  <si>
    <t>Bank overdraft received/ paid</t>
  </si>
  <si>
    <t>Finance Cost</t>
  </si>
  <si>
    <t>Liabilities</t>
  </si>
  <si>
    <t>Short Term Loan Received/Paid</t>
  </si>
  <si>
    <t>Current Liabilities</t>
  </si>
  <si>
    <t>Repayment of short term loan</t>
  </si>
  <si>
    <t>Repayment of long term loan</t>
  </si>
  <si>
    <t>Bank Overdraft</t>
  </si>
  <si>
    <t>Increase in Share Capital</t>
  </si>
  <si>
    <t>Trade and Payable</t>
  </si>
  <si>
    <t>Received under finance lease</t>
  </si>
  <si>
    <t>Provision Expenses</t>
  </si>
  <si>
    <t>Repayment of Lease</t>
  </si>
  <si>
    <t>Short Term Loan</t>
  </si>
  <si>
    <t>Refund to IPO Applicant</t>
  </si>
  <si>
    <t>Long Term Loan Current portion</t>
  </si>
  <si>
    <t>Subsidiary Company Short Term Loan</t>
  </si>
  <si>
    <t>Net effect of foreign currency transaction on cash and cash</t>
  </si>
  <si>
    <t>tax Liabilities Current</t>
  </si>
  <si>
    <t>Provision for taxation</t>
  </si>
  <si>
    <t>Net Change in Cash Flows</t>
  </si>
  <si>
    <t>Payable to IPO Applicant</t>
  </si>
  <si>
    <t>Non Current Liabilities</t>
  </si>
  <si>
    <t>Cash and Cash Equivalents at Beginning Period</t>
  </si>
  <si>
    <t>Cash &amp; Cash Equivalent of Subsidiary</t>
  </si>
  <si>
    <t>Gratuity</t>
  </si>
  <si>
    <t>Cash and Cash Equivalents at End of Period</t>
  </si>
  <si>
    <t>Lease Liabilities</t>
  </si>
  <si>
    <t>Long Term Loan</t>
  </si>
  <si>
    <t>Deferred Tax Liability</t>
  </si>
  <si>
    <t>Net Operating Cash Flow Per Share</t>
  </si>
  <si>
    <t>Shares to Calculate NOCFPS</t>
  </si>
  <si>
    <t>Shareholders’ Equity</t>
  </si>
  <si>
    <t>Share Capital</t>
  </si>
  <si>
    <t>Premium on Ordinary Share</t>
  </si>
  <si>
    <t>Fair value adjustment</t>
  </si>
  <si>
    <t>Retained Earnings</t>
  </si>
  <si>
    <t>Non-controlling interest</t>
  </si>
  <si>
    <t>Net assets value per share</t>
  </si>
  <si>
    <t>Shares to calculate NAVPS</t>
  </si>
  <si>
    <t>Ratio</t>
  </si>
  <si>
    <t>Return on Asset (ROA)</t>
  </si>
  <si>
    <t>Return on Equity (ROE)</t>
  </si>
  <si>
    <t>Debt to Equity</t>
  </si>
  <si>
    <t>Current Ratio</t>
  </si>
  <si>
    <t>Net Margin</t>
  </si>
  <si>
    <t>Operating Margin</t>
  </si>
  <si>
    <t>Return on Invested Capital (ROIC)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</si>
</sst>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(* #,##0_);_(* \(#,##0\);_(* &quot;-&quot;_);_(@_)"/>
    <numFmt numFmtId="164" formatCode="[$-409]d\-mmm\-yy"/>
    <numFmt numFmtId="165" formatCode="_(* #,##0.00_);_(* \(#,##0.00\);_(* &quot;-&quot;_);_(@_)"/>
    <numFmt numFmtId="166" formatCode="0.0%"/>
    <numFmt numFmtId="167" formatCode="0.0"/>
  </numFmts>
  <fonts count="12" x14ac:knownFonts="1">
    <font>
      <sz val="11"/>
      <color theme="1"/>
      <name val="Arial"/>
    </font>
    <font>
      <b/>
      <sz val="11"/>
      <color rgb="FF000000"/>
      <name val="Calibri"/>
    </font>
    <font>
      <sz val="11"/>
      <color theme="1"/>
      <name val="Calibri"/>
    </font>
    <font>
      <b/>
      <sz val="11"/>
      <color theme="1"/>
      <name val="Calibri"/>
    </font>
    <font>
      <b/>
      <sz val="12"/>
      <color theme="1"/>
      <name val="Calibri"/>
    </font>
    <font>
      <b/>
      <sz val="12"/>
      <color rgb="FF000000"/>
      <name val="Calibri"/>
    </font>
    <font>
      <sz val="11"/>
      <color rgb="FF000000"/>
      <name val="Calibri"/>
    </font>
    <font>
      <sz val="11"/>
      <color theme="1"/>
      <name val="Calibri"/>
    </font>
    <font>
      <b/>
      <u/>
      <sz val="11"/>
      <color theme="1"/>
      <name val="Calibri"/>
    </font>
    <font>
      <b/>
      <sz val="11"/>
      <color rgb="FF000000"/>
      <name val="Arial"/>
    </font>
    <font>
      <sz val="11"/>
      <color rgb="FF000000"/>
      <name val="Arial"/>
    </font>
    <font>
      <b/>
      <u/>
      <sz val="12"/>
      <color theme="1"/>
      <name val="Calibri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3">
    <xf numFmtId="0" fontId="0" fillId="0" borderId="0" xfId="0" applyFont="1" applyAlignment="1"/>
    <xf numFmtId="0" fontId="1" fillId="0" borderId="0" xfId="0" applyFont="1" applyAlignment="1">
      <alignment vertical="center"/>
    </xf>
    <xf numFmtId="41" fontId="2" fillId="0" borderId="0" xfId="0" applyNumberFormat="1" applyFont="1"/>
    <xf numFmtId="0" fontId="3" fillId="0" borderId="0" xfId="0" applyFont="1"/>
    <xf numFmtId="41" fontId="4" fillId="0" borderId="0" xfId="0" applyNumberFormat="1" applyFont="1"/>
    <xf numFmtId="41" fontId="3" fillId="0" borderId="0" xfId="0" applyNumberFormat="1" applyFont="1" applyAlignment="1">
      <alignment horizontal="right"/>
    </xf>
    <xf numFmtId="41" fontId="3" fillId="0" borderId="0" xfId="0" applyNumberFormat="1" applyFont="1" applyAlignment="1">
      <alignment horizontal="right"/>
    </xf>
    <xf numFmtId="164" fontId="2" fillId="0" borderId="0" xfId="0" applyNumberFormat="1" applyFont="1"/>
    <xf numFmtId="164" fontId="4" fillId="0" borderId="0" xfId="0" applyNumberFormat="1" applyFont="1" applyAlignment="1">
      <alignment horizontal="right"/>
    </xf>
    <xf numFmtId="15" fontId="5" fillId="0" borderId="0" xfId="0" applyNumberFormat="1" applyFont="1" applyAlignment="1">
      <alignment horizontal="right"/>
    </xf>
    <xf numFmtId="0" fontId="3" fillId="0" borderId="1" xfId="0" applyFont="1" applyBorder="1"/>
    <xf numFmtId="41" fontId="6" fillId="0" borderId="0" xfId="0" applyNumberFormat="1" applyFont="1" applyAlignment="1"/>
    <xf numFmtId="0" fontId="3" fillId="0" borderId="1" xfId="0" applyFont="1" applyBorder="1" applyAlignment="1">
      <alignment horizontal="left"/>
    </xf>
    <xf numFmtId="0" fontId="7" fillId="0" borderId="0" xfId="0" applyFont="1"/>
    <xf numFmtId="41" fontId="2" fillId="0" borderId="1" xfId="0" applyNumberFormat="1" applyFont="1" applyBorder="1"/>
    <xf numFmtId="41" fontId="6" fillId="0" borderId="1" xfId="0" applyNumberFormat="1" applyFont="1" applyBorder="1" applyAlignment="1"/>
    <xf numFmtId="0" fontId="8" fillId="0" borderId="0" xfId="0" applyFont="1"/>
    <xf numFmtId="41" fontId="3" fillId="0" borderId="0" xfId="0" applyNumberFormat="1" applyFont="1"/>
    <xf numFmtId="41" fontId="3" fillId="0" borderId="2" xfId="0" applyNumberFormat="1" applyFont="1" applyBorder="1"/>
    <xf numFmtId="0" fontId="3" fillId="0" borderId="3" xfId="0" applyFont="1" applyBorder="1"/>
    <xf numFmtId="41" fontId="2" fillId="0" borderId="0" xfId="0" applyNumberFormat="1" applyFont="1" applyAlignment="1">
      <alignment wrapText="1"/>
    </xf>
    <xf numFmtId="41" fontId="1" fillId="0" borderId="0" xfId="0" applyNumberFormat="1" applyFont="1" applyAlignment="1"/>
    <xf numFmtId="41" fontId="9" fillId="0" borderId="0" xfId="0" applyNumberFormat="1" applyFont="1" applyAlignment="1"/>
    <xf numFmtId="41" fontId="10" fillId="0" borderId="0" xfId="0" applyNumberFormat="1" applyFont="1" applyAlignment="1"/>
    <xf numFmtId="41" fontId="3" fillId="0" borderId="3" xfId="0" applyNumberFormat="1" applyFont="1" applyBorder="1"/>
    <xf numFmtId="165" fontId="3" fillId="0" borderId="4" xfId="0" applyNumberFormat="1" applyFont="1" applyBorder="1"/>
    <xf numFmtId="165" fontId="2" fillId="0" borderId="0" xfId="0" applyNumberFormat="1" applyFont="1"/>
    <xf numFmtId="0" fontId="4" fillId="0" borderId="1" xfId="0" applyFont="1" applyBorder="1" applyAlignment="1">
      <alignment horizontal="left"/>
    </xf>
    <xf numFmtId="0" fontId="11" fillId="0" borderId="0" xfId="0" applyFont="1" applyAlignment="1">
      <alignment horizontal="left"/>
    </xf>
    <xf numFmtId="41" fontId="3" fillId="0" borderId="0" xfId="0" applyNumberFormat="1" applyFont="1" applyAlignment="1"/>
    <xf numFmtId="165" fontId="3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customschemas.google.com/relationships/workbookmetadata" Target="metadata"/><Relationship Id="rId3" Type="http://schemas.openxmlformats.org/officeDocument/2006/relationships/worksheet" Target="worksheets/sheet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1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5.125" customWidth="1"/>
    <col min="2" max="6" width="12.625" customWidth="1"/>
    <col min="7" max="8" width="12.125" customWidth="1"/>
    <col min="9" max="9" width="13.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5">
      <c r="A2" s="3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5">
      <c r="A3" s="3" t="s">
        <v>4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6" t="s">
        <v>7</v>
      </c>
      <c r="I4" s="6" t="s">
        <v>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8">
        <v>42825</v>
      </c>
      <c r="C5" s="8">
        <v>43100</v>
      </c>
      <c r="D5" s="8">
        <v>43190</v>
      </c>
      <c r="E5" s="8">
        <v>43373</v>
      </c>
      <c r="F5" s="8">
        <v>43465</v>
      </c>
      <c r="G5" s="8">
        <v>43555</v>
      </c>
      <c r="H5" s="9">
        <v>43738</v>
      </c>
      <c r="I5" s="9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2" t="s">
        <v>11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6" t="s">
        <v>14</v>
      </c>
      <c r="B7" s="17">
        <f t="shared" ref="B7:I7" si="0">SUM(B8:B11)</f>
        <v>676744123</v>
      </c>
      <c r="C7" s="17">
        <f t="shared" si="0"/>
        <v>722063980</v>
      </c>
      <c r="D7" s="17">
        <f t="shared" si="0"/>
        <v>768068462</v>
      </c>
      <c r="E7" s="17">
        <f t="shared" si="0"/>
        <v>735447602</v>
      </c>
      <c r="F7" s="17">
        <f t="shared" si="0"/>
        <v>730025154</v>
      </c>
      <c r="G7" s="17">
        <f t="shared" si="0"/>
        <v>714873479</v>
      </c>
      <c r="H7" s="17">
        <f t="shared" si="0"/>
        <v>804630823</v>
      </c>
      <c r="I7" s="17">
        <f t="shared" si="0"/>
        <v>799548873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22</v>
      </c>
      <c r="B8" s="2">
        <v>599626935</v>
      </c>
      <c r="C8" s="2">
        <v>640323629</v>
      </c>
      <c r="D8" s="2">
        <v>686469187</v>
      </c>
      <c r="E8" s="2">
        <v>654130480</v>
      </c>
      <c r="F8" s="2">
        <v>648849109</v>
      </c>
      <c r="G8" s="2">
        <v>633838510</v>
      </c>
      <c r="H8" s="11">
        <v>662124008</v>
      </c>
      <c r="I8" s="11">
        <v>657183134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24</v>
      </c>
      <c r="B9" s="2">
        <v>117188</v>
      </c>
      <c r="C9" s="2">
        <v>4740351</v>
      </c>
      <c r="D9" s="2">
        <v>4599275</v>
      </c>
      <c r="E9" s="2">
        <v>4317122</v>
      </c>
      <c r="F9" s="2">
        <v>4176045</v>
      </c>
      <c r="G9" s="2">
        <v>4034969</v>
      </c>
      <c r="H9" s="11">
        <v>3752815</v>
      </c>
      <c r="I9" s="11">
        <v>3611739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28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34</v>
      </c>
      <c r="B11" s="2">
        <v>77000000</v>
      </c>
      <c r="C11" s="2">
        <v>77000000</v>
      </c>
      <c r="D11" s="2">
        <v>77000000</v>
      </c>
      <c r="E11" s="2">
        <v>77000000</v>
      </c>
      <c r="F11" s="2">
        <v>77000000</v>
      </c>
      <c r="G11" s="2">
        <v>77000000</v>
      </c>
      <c r="H11" s="11">
        <v>138754000</v>
      </c>
      <c r="I11" s="11">
        <v>138754000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5">
      <c r="A13" s="16" t="s">
        <v>35</v>
      </c>
      <c r="B13" s="17">
        <f t="shared" ref="B13:I13" si="1">SUM(B14:B20)</f>
        <v>2198760190</v>
      </c>
      <c r="C13" s="17">
        <f t="shared" si="1"/>
        <v>1877685951</v>
      </c>
      <c r="D13" s="17">
        <f t="shared" si="1"/>
        <v>1899803309</v>
      </c>
      <c r="E13" s="17">
        <f t="shared" si="1"/>
        <v>1772776379</v>
      </c>
      <c r="F13" s="17">
        <f t="shared" si="1"/>
        <v>1788795203</v>
      </c>
      <c r="G13" s="17">
        <f t="shared" si="1"/>
        <v>1753837105</v>
      </c>
      <c r="H13" s="17">
        <f t="shared" si="1"/>
        <v>1719805414</v>
      </c>
      <c r="I13" s="17">
        <f t="shared" si="1"/>
        <v>1718855547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39</v>
      </c>
      <c r="B14" s="2">
        <v>432792934</v>
      </c>
      <c r="C14" s="2">
        <v>381613208</v>
      </c>
      <c r="D14" s="2">
        <v>421889414</v>
      </c>
      <c r="E14" s="2">
        <v>429737429</v>
      </c>
      <c r="F14" s="2">
        <v>422779022</v>
      </c>
      <c r="G14" s="2">
        <v>381579126</v>
      </c>
      <c r="H14" s="11">
        <v>398245420</v>
      </c>
      <c r="I14" s="11">
        <v>395628221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41</v>
      </c>
      <c r="B15" s="2">
        <v>730191250</v>
      </c>
      <c r="C15" s="2">
        <v>437661181</v>
      </c>
      <c r="D15" s="2">
        <v>432826850</v>
      </c>
      <c r="E15" s="2">
        <v>416803509</v>
      </c>
      <c r="F15" s="2">
        <v>427792098</v>
      </c>
      <c r="G15" s="2">
        <v>440290059</v>
      </c>
      <c r="H15" s="11">
        <v>393751048</v>
      </c>
      <c r="I15" s="11">
        <v>390998999</v>
      </c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44</v>
      </c>
      <c r="B16" s="2">
        <v>889272835</v>
      </c>
      <c r="C16" s="2">
        <v>887729356</v>
      </c>
      <c r="D16" s="2">
        <v>865609386</v>
      </c>
      <c r="E16" s="2">
        <v>598387458</v>
      </c>
      <c r="F16" s="2">
        <v>611775439</v>
      </c>
      <c r="G16" s="2">
        <v>620449230</v>
      </c>
      <c r="H16" s="11">
        <v>595573391</v>
      </c>
      <c r="I16" s="11">
        <v>607812883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47</v>
      </c>
      <c r="B17" s="2">
        <v>132209186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2" t="s">
        <v>49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50</v>
      </c>
      <c r="B19" s="2"/>
      <c r="C19" s="2"/>
      <c r="D19" s="2"/>
      <c r="E19" s="2">
        <v>128800000</v>
      </c>
      <c r="F19" s="2">
        <v>128800000</v>
      </c>
      <c r="G19" s="2">
        <v>128800000</v>
      </c>
      <c r="H19" s="11">
        <v>128800000</v>
      </c>
      <c r="I19" s="11">
        <v>128800000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53</v>
      </c>
      <c r="B20" s="2">
        <v>14293985</v>
      </c>
      <c r="C20" s="2">
        <v>170682206</v>
      </c>
      <c r="D20" s="2">
        <v>179477659</v>
      </c>
      <c r="E20" s="2">
        <v>199047983</v>
      </c>
      <c r="F20" s="2">
        <v>197648644</v>
      </c>
      <c r="G20" s="2">
        <v>182718690</v>
      </c>
      <c r="H20" s="11">
        <v>203435555</v>
      </c>
      <c r="I20" s="11">
        <v>195615444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17"/>
      <c r="B22" s="24">
        <f t="shared" ref="B22:E22" si="2">B7+B13</f>
        <v>2875504313</v>
      </c>
      <c r="C22" s="24">
        <f t="shared" si="2"/>
        <v>2599749931</v>
      </c>
      <c r="D22" s="24">
        <f t="shared" si="2"/>
        <v>2667871771</v>
      </c>
      <c r="E22" s="24">
        <f t="shared" si="2"/>
        <v>2508223981</v>
      </c>
      <c r="F22" s="24">
        <f t="shared" ref="F22:G22" si="3">F7+F13+1</f>
        <v>2518820358</v>
      </c>
      <c r="G22" s="24">
        <f t="shared" si="3"/>
        <v>2468710585</v>
      </c>
      <c r="H22" s="24">
        <f t="shared" ref="H22:I22" si="4">H7+H13</f>
        <v>2524436237</v>
      </c>
      <c r="I22" s="24">
        <f t="shared" si="4"/>
        <v>2518404420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7"/>
      <c r="B23" s="17"/>
      <c r="C23" s="17"/>
      <c r="D23" s="17"/>
      <c r="E23" s="17"/>
      <c r="F23" s="17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7" t="s">
        <v>63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8" t="s">
        <v>67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6" t="s">
        <v>69</v>
      </c>
      <c r="B26" s="17">
        <f t="shared" ref="B26:I26" si="5">SUM(B27:B35)</f>
        <v>267478520</v>
      </c>
      <c r="C26" s="17">
        <f t="shared" si="5"/>
        <v>252108258</v>
      </c>
      <c r="D26" s="17">
        <f t="shared" si="5"/>
        <v>295666535</v>
      </c>
      <c r="E26" s="17">
        <f t="shared" si="5"/>
        <v>250799817</v>
      </c>
      <c r="F26" s="17">
        <f t="shared" si="5"/>
        <v>286550475</v>
      </c>
      <c r="G26" s="17">
        <f t="shared" si="5"/>
        <v>229306648</v>
      </c>
      <c r="H26" s="17">
        <f t="shared" si="5"/>
        <v>193516362</v>
      </c>
      <c r="I26" s="17">
        <f t="shared" si="5"/>
        <v>216856993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 t="s">
        <v>72</v>
      </c>
      <c r="B27" s="2">
        <v>0</v>
      </c>
      <c r="C27" s="2">
        <v>16474963</v>
      </c>
      <c r="D27" s="2">
        <v>5150930</v>
      </c>
      <c r="E27" s="2">
        <v>6362297</v>
      </c>
      <c r="F27" s="2">
        <v>17630231</v>
      </c>
      <c r="G27" s="2">
        <v>14555820</v>
      </c>
      <c r="H27" s="11">
        <v>14561014</v>
      </c>
      <c r="I27" s="11">
        <v>10187838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2" t="s">
        <v>74</v>
      </c>
      <c r="B28" s="2">
        <v>6488699</v>
      </c>
      <c r="C28" s="2">
        <v>25492432</v>
      </c>
      <c r="D28" s="2">
        <v>26746549</v>
      </c>
      <c r="E28" s="2">
        <v>32179309</v>
      </c>
      <c r="F28" s="2">
        <v>77267815</v>
      </c>
      <c r="G28" s="2">
        <v>25618975</v>
      </c>
      <c r="H28" s="11">
        <v>30235671</v>
      </c>
      <c r="I28" s="11">
        <v>72667897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76</v>
      </c>
      <c r="B29" s="2">
        <v>45286390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78</v>
      </c>
      <c r="B30" s="2">
        <v>178522212</v>
      </c>
      <c r="C30" s="2">
        <v>154605112</v>
      </c>
      <c r="D30" s="2">
        <v>199513234</v>
      </c>
      <c r="E30" s="2">
        <v>152842152</v>
      </c>
      <c r="F30" s="2">
        <v>127191851</v>
      </c>
      <c r="G30" s="2">
        <v>112467814</v>
      </c>
      <c r="H30" s="11">
        <v>84835654</v>
      </c>
      <c r="I30" s="11">
        <v>76809941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80</v>
      </c>
      <c r="B31" s="2">
        <v>8303409</v>
      </c>
      <c r="C31" s="2">
        <v>40955383</v>
      </c>
      <c r="D31" s="2">
        <v>43288564</v>
      </c>
      <c r="E31" s="2">
        <v>29456449</v>
      </c>
      <c r="F31" s="2">
        <v>29456449</v>
      </c>
      <c r="G31" s="2">
        <v>42080641</v>
      </c>
      <c r="H31" s="11">
        <v>29456449</v>
      </c>
      <c r="I31" s="11">
        <v>19637632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 t="s">
        <v>81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83</v>
      </c>
      <c r="B33" s="2">
        <v>24081455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 t="s">
        <v>84</v>
      </c>
      <c r="B34" s="2"/>
      <c r="C34" s="2">
        <v>9279762</v>
      </c>
      <c r="D34" s="2">
        <v>15662580</v>
      </c>
      <c r="E34" s="2">
        <v>25129759</v>
      </c>
      <c r="F34" s="2">
        <v>30183526</v>
      </c>
      <c r="G34" s="2">
        <v>29761245</v>
      </c>
      <c r="H34" s="11">
        <v>29605777</v>
      </c>
      <c r="I34" s="11">
        <v>32720828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86</v>
      </c>
      <c r="B35" s="2">
        <v>4796355</v>
      </c>
      <c r="C35" s="2">
        <v>5300606</v>
      </c>
      <c r="D35" s="2">
        <v>5304678</v>
      </c>
      <c r="E35" s="2">
        <v>4829851</v>
      </c>
      <c r="F35" s="2">
        <v>4820603</v>
      </c>
      <c r="G35" s="2">
        <v>4822153</v>
      </c>
      <c r="H35" s="11">
        <v>4821797</v>
      </c>
      <c r="I35" s="11">
        <v>4832857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16" t="s">
        <v>87</v>
      </c>
      <c r="B37" s="17">
        <f t="shared" ref="B37:I37" si="6">SUM(B38:B41)</f>
        <v>138326050</v>
      </c>
      <c r="C37" s="17">
        <f t="shared" si="6"/>
        <v>84118955</v>
      </c>
      <c r="D37" s="17">
        <f t="shared" si="6"/>
        <v>83807913</v>
      </c>
      <c r="E37" s="17">
        <f t="shared" si="6"/>
        <v>68228494</v>
      </c>
      <c r="F37" s="17">
        <f t="shared" si="6"/>
        <v>58609707</v>
      </c>
      <c r="G37" s="17">
        <f t="shared" si="6"/>
        <v>37724449</v>
      </c>
      <c r="H37" s="17">
        <f t="shared" si="6"/>
        <v>38329927</v>
      </c>
      <c r="I37" s="17">
        <f t="shared" si="6"/>
        <v>38607768</v>
      </c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90</v>
      </c>
      <c r="B38" s="2">
        <v>10505385</v>
      </c>
      <c r="C38" s="2">
        <v>12631430</v>
      </c>
      <c r="D38" s="2">
        <v>12154699</v>
      </c>
      <c r="E38" s="2">
        <v>12374410</v>
      </c>
      <c r="F38" s="2">
        <v>13849229</v>
      </c>
      <c r="G38" s="2">
        <v>14277716</v>
      </c>
      <c r="H38" s="11">
        <v>15131064</v>
      </c>
      <c r="I38" s="11">
        <v>15711552</v>
      </c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92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93</v>
      </c>
      <c r="B40" s="2">
        <v>98921220</v>
      </c>
      <c r="C40" s="2">
        <v>45370988</v>
      </c>
      <c r="D40" s="2">
        <v>43783606</v>
      </c>
      <c r="E40" s="2">
        <v>39275265</v>
      </c>
      <c r="F40" s="2">
        <v>29456450</v>
      </c>
      <c r="G40" s="2">
        <v>7013440</v>
      </c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94</v>
      </c>
      <c r="B41" s="2">
        <v>28899445</v>
      </c>
      <c r="C41" s="2">
        <v>26116537</v>
      </c>
      <c r="D41" s="2">
        <v>27869608</v>
      </c>
      <c r="E41" s="2">
        <v>16578819</v>
      </c>
      <c r="F41" s="2">
        <v>15304028</v>
      </c>
      <c r="G41" s="2">
        <v>16433293</v>
      </c>
      <c r="H41" s="11">
        <v>23198863</v>
      </c>
      <c r="I41" s="11">
        <v>22896216</v>
      </c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17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7"/>
      <c r="B43" s="24">
        <f t="shared" ref="B43:I43" si="7">B26+B37</f>
        <v>405804570</v>
      </c>
      <c r="C43" s="24">
        <f t="shared" si="7"/>
        <v>336227213</v>
      </c>
      <c r="D43" s="24">
        <f t="shared" si="7"/>
        <v>379474448</v>
      </c>
      <c r="E43" s="24">
        <f t="shared" si="7"/>
        <v>319028311</v>
      </c>
      <c r="F43" s="24">
        <f t="shared" si="7"/>
        <v>345160182</v>
      </c>
      <c r="G43" s="24">
        <f t="shared" si="7"/>
        <v>267031097</v>
      </c>
      <c r="H43" s="24">
        <f t="shared" si="7"/>
        <v>231846289</v>
      </c>
      <c r="I43" s="24">
        <f t="shared" si="7"/>
        <v>255464761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7"/>
      <c r="B44" s="17"/>
      <c r="C44" s="17"/>
      <c r="D44" s="17"/>
      <c r="E44" s="17"/>
      <c r="F44" s="17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16" t="s">
        <v>97</v>
      </c>
      <c r="B45" s="17">
        <f t="shared" ref="B45:I45" si="8">SUM(B46:B52)</f>
        <v>2469699743</v>
      </c>
      <c r="C45" s="17">
        <f t="shared" si="8"/>
        <v>2263522718</v>
      </c>
      <c r="D45" s="17">
        <f t="shared" si="8"/>
        <v>2288397322</v>
      </c>
      <c r="E45" s="17">
        <f t="shared" si="8"/>
        <v>2189195670</v>
      </c>
      <c r="F45" s="17">
        <f t="shared" si="8"/>
        <v>2173660176</v>
      </c>
      <c r="G45" s="17">
        <f t="shared" si="8"/>
        <v>2201679487</v>
      </c>
      <c r="H45" s="17">
        <f t="shared" si="8"/>
        <v>2292589947</v>
      </c>
      <c r="I45" s="17">
        <f t="shared" si="8"/>
        <v>2262939658</v>
      </c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 t="s">
        <v>98</v>
      </c>
      <c r="B46" s="2">
        <v>831600000</v>
      </c>
      <c r="C46" s="2">
        <v>914760000</v>
      </c>
      <c r="D46" s="2">
        <v>914760000</v>
      </c>
      <c r="E46" s="2">
        <v>914760000</v>
      </c>
      <c r="F46" s="2">
        <v>914760000</v>
      </c>
      <c r="G46" s="2">
        <v>914760000</v>
      </c>
      <c r="H46" s="11">
        <v>914760000</v>
      </c>
      <c r="I46" s="11">
        <v>914760000</v>
      </c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 t="s">
        <v>99</v>
      </c>
      <c r="B47" s="2">
        <v>465600000</v>
      </c>
      <c r="C47" s="2">
        <v>465600000</v>
      </c>
      <c r="D47" s="2">
        <v>465600000</v>
      </c>
      <c r="E47" s="2">
        <v>465600000</v>
      </c>
      <c r="F47" s="2">
        <v>465600000</v>
      </c>
      <c r="G47" s="2">
        <v>465600000</v>
      </c>
      <c r="H47" s="11">
        <v>465600000</v>
      </c>
      <c r="I47" s="11">
        <v>465600000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1" t="s">
        <v>100</v>
      </c>
      <c r="B48" s="2"/>
      <c r="C48" s="2"/>
      <c r="D48" s="2"/>
      <c r="E48" s="2"/>
      <c r="F48" s="2"/>
      <c r="G48" s="2"/>
      <c r="H48" s="11">
        <v>55578600</v>
      </c>
      <c r="I48" s="11">
        <v>55578600</v>
      </c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 t="s">
        <v>101</v>
      </c>
      <c r="B49" s="2">
        <v>1172499743</v>
      </c>
      <c r="C49" s="2">
        <v>883162718</v>
      </c>
      <c r="D49" s="2">
        <v>908037322</v>
      </c>
      <c r="E49" s="2">
        <v>808835670</v>
      </c>
      <c r="F49" s="2">
        <v>793300176</v>
      </c>
      <c r="G49" s="2">
        <v>821319487</v>
      </c>
      <c r="H49" s="11">
        <v>856651347</v>
      </c>
      <c r="I49" s="11">
        <v>827001058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6" t="s">
        <v>102</v>
      </c>
      <c r="B51" s="17"/>
      <c r="C51" s="17"/>
      <c r="D51" s="2"/>
      <c r="E51" s="17"/>
      <c r="F51" s="17">
        <v>0</v>
      </c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17"/>
      <c r="B53" s="24">
        <f t="shared" ref="B53:C53" si="9">B45+B43</f>
        <v>2875504313</v>
      </c>
      <c r="C53" s="24">
        <f t="shared" si="9"/>
        <v>2599749931</v>
      </c>
      <c r="D53" s="24">
        <f>D45+D43+1</f>
        <v>2667871771</v>
      </c>
      <c r="E53" s="24">
        <f t="shared" ref="E53:G53" si="10">E45+E43</f>
        <v>2508223981</v>
      </c>
      <c r="F53" s="24">
        <f t="shared" si="10"/>
        <v>2518820358</v>
      </c>
      <c r="G53" s="24">
        <f t="shared" si="10"/>
        <v>2468710584</v>
      </c>
      <c r="H53" s="24">
        <f t="shared" ref="H53:I53" si="11">H45+H43+1</f>
        <v>2524436237</v>
      </c>
      <c r="I53" s="24">
        <f t="shared" si="11"/>
        <v>2518404420</v>
      </c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10" t="s">
        <v>103</v>
      </c>
      <c r="B55" s="25">
        <f t="shared" ref="B55:I55" si="12">B45/(B46/10)</f>
        <v>29.698169107744107</v>
      </c>
      <c r="C55" s="25">
        <f t="shared" si="12"/>
        <v>24.744443548034457</v>
      </c>
      <c r="D55" s="25">
        <f t="shared" si="12"/>
        <v>25.016368468232105</v>
      </c>
      <c r="E55" s="25">
        <f t="shared" si="12"/>
        <v>23.931912960776597</v>
      </c>
      <c r="F55" s="25">
        <f t="shared" si="12"/>
        <v>23.762081595172504</v>
      </c>
      <c r="G55" s="25">
        <f t="shared" si="12"/>
        <v>24.068383914906644</v>
      </c>
      <c r="H55" s="25">
        <f t="shared" si="12"/>
        <v>25.062201528269711</v>
      </c>
      <c r="I55" s="25">
        <f t="shared" si="12"/>
        <v>24.738069635751454</v>
      </c>
      <c r="J55" s="2"/>
      <c r="K55" s="2"/>
      <c r="L55" s="2"/>
      <c r="M55" s="2"/>
      <c r="N55" s="2"/>
      <c r="O55" s="2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</row>
    <row r="56" spans="1:26" ht="15.75" customHeight="1" x14ac:dyDescent="0.25">
      <c r="A56" s="10" t="s">
        <v>104</v>
      </c>
      <c r="B56" s="2">
        <f t="shared" ref="B56:I56" si="13">B46/10</f>
        <v>83160000</v>
      </c>
      <c r="C56" s="2">
        <f t="shared" si="13"/>
        <v>91476000</v>
      </c>
      <c r="D56" s="2">
        <f t="shared" si="13"/>
        <v>91476000</v>
      </c>
      <c r="E56" s="2">
        <f t="shared" si="13"/>
        <v>91476000</v>
      </c>
      <c r="F56" s="2">
        <f t="shared" si="13"/>
        <v>91476000</v>
      </c>
      <c r="G56" s="2">
        <f t="shared" si="13"/>
        <v>91476000</v>
      </c>
      <c r="H56" s="2">
        <f t="shared" si="13"/>
        <v>91476000</v>
      </c>
      <c r="I56" s="2">
        <f t="shared" si="13"/>
        <v>91476000</v>
      </c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6" sqref="B6"/>
    </sheetView>
  </sheetViews>
  <sheetFormatPr defaultColWidth="12.625" defaultRowHeight="15" customHeight="1" x14ac:dyDescent="0.2"/>
  <cols>
    <col min="1" max="1" width="33.25" customWidth="1"/>
    <col min="2" max="3" width="12.125" customWidth="1"/>
    <col min="4" max="4" width="11.125" customWidth="1"/>
    <col min="5" max="6" width="12.125" customWidth="1"/>
    <col min="7" max="7" width="13.375" customWidth="1"/>
    <col min="8" max="8" width="11.625" customWidth="1"/>
    <col min="9" max="9" width="12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1</v>
      </c>
      <c r="B2" s="4"/>
      <c r="C2" s="4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4</v>
      </c>
      <c r="B3" s="4"/>
      <c r="C3" s="4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6" t="s">
        <v>7</v>
      </c>
      <c r="I4" s="6" t="s">
        <v>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8">
        <v>42825</v>
      </c>
      <c r="C5" s="8">
        <v>43100</v>
      </c>
      <c r="D5" s="8">
        <v>43190</v>
      </c>
      <c r="E5" s="8">
        <v>43373</v>
      </c>
      <c r="F5" s="8">
        <v>43465</v>
      </c>
      <c r="G5" s="8">
        <v>43555</v>
      </c>
      <c r="H5" s="9">
        <v>43738</v>
      </c>
      <c r="I5" s="9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0" t="s">
        <v>9</v>
      </c>
      <c r="B6" s="2">
        <v>659123391</v>
      </c>
      <c r="C6" s="11">
        <v>188659726</v>
      </c>
      <c r="D6" s="2">
        <v>225731305</v>
      </c>
      <c r="E6" s="2">
        <v>71282041</v>
      </c>
      <c r="F6" s="2">
        <v>175166768</v>
      </c>
      <c r="G6" s="2">
        <v>550934765</v>
      </c>
      <c r="H6" s="11">
        <v>141836152</v>
      </c>
      <c r="I6" s="11">
        <v>309736429</v>
      </c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3" t="s">
        <v>12</v>
      </c>
      <c r="B7" s="14">
        <v>418325469</v>
      </c>
      <c r="C7" s="15">
        <v>148411124</v>
      </c>
      <c r="D7" s="2">
        <v>199661709</v>
      </c>
      <c r="E7" s="14">
        <v>56820869</v>
      </c>
      <c r="F7" s="14">
        <v>140793651</v>
      </c>
      <c r="G7" s="2">
        <v>401877580</v>
      </c>
      <c r="H7" s="11">
        <v>100218557</v>
      </c>
      <c r="I7" s="11">
        <v>233273470</v>
      </c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10" t="s">
        <v>15</v>
      </c>
      <c r="B8" s="17">
        <f t="shared" ref="B8:I8" si="0">B6-B7</f>
        <v>240797922</v>
      </c>
      <c r="C8" s="17">
        <f t="shared" si="0"/>
        <v>40248602</v>
      </c>
      <c r="D8" s="17">
        <f t="shared" si="0"/>
        <v>26069596</v>
      </c>
      <c r="E8" s="17">
        <f t="shared" si="0"/>
        <v>14461172</v>
      </c>
      <c r="F8" s="17">
        <f t="shared" si="0"/>
        <v>34373117</v>
      </c>
      <c r="G8" s="18">
        <f t="shared" si="0"/>
        <v>149057185</v>
      </c>
      <c r="H8" s="18">
        <f t="shared" si="0"/>
        <v>41617595</v>
      </c>
      <c r="I8" s="18">
        <f t="shared" si="0"/>
        <v>76462959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17"/>
      <c r="B9" s="17"/>
      <c r="C9" s="17"/>
      <c r="D9" s="17"/>
      <c r="E9" s="17"/>
      <c r="F9" s="17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10" t="s">
        <v>19</v>
      </c>
      <c r="B10" s="17">
        <f t="shared" ref="B10:I10" si="1">SUM(B11:B12)</f>
        <v>26876000</v>
      </c>
      <c r="C10" s="17">
        <f t="shared" si="1"/>
        <v>17131959</v>
      </c>
      <c r="D10" s="17">
        <f t="shared" si="1"/>
        <v>26732049</v>
      </c>
      <c r="E10" s="17">
        <f t="shared" si="1"/>
        <v>7877538</v>
      </c>
      <c r="F10" s="17">
        <f t="shared" si="1"/>
        <v>16086825</v>
      </c>
      <c r="G10" s="17">
        <f t="shared" si="1"/>
        <v>41429235</v>
      </c>
      <c r="H10" s="17">
        <f t="shared" si="1"/>
        <v>11647396</v>
      </c>
      <c r="I10" s="17">
        <f t="shared" si="1"/>
        <v>24230513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21</v>
      </c>
      <c r="B11" s="2">
        <v>20168762</v>
      </c>
      <c r="C11" s="11">
        <v>14367151</v>
      </c>
      <c r="D11" s="2">
        <v>22264808</v>
      </c>
      <c r="E11" s="2">
        <v>5967956</v>
      </c>
      <c r="F11" s="2">
        <v>12620346</v>
      </c>
      <c r="G11" s="2">
        <v>24133685</v>
      </c>
      <c r="H11" s="11">
        <v>7327079</v>
      </c>
      <c r="I11" s="11">
        <v>17136008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2" t="s">
        <v>23</v>
      </c>
      <c r="B12" s="2">
        <v>6707238</v>
      </c>
      <c r="C12" s="11">
        <v>2764808</v>
      </c>
      <c r="D12" s="2">
        <v>4467241</v>
      </c>
      <c r="E12" s="2">
        <v>1909582</v>
      </c>
      <c r="F12" s="2">
        <v>3466479</v>
      </c>
      <c r="G12" s="2">
        <v>17295550</v>
      </c>
      <c r="H12" s="11">
        <v>4320317</v>
      </c>
      <c r="I12" s="11">
        <v>7094505</v>
      </c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10" t="s">
        <v>25</v>
      </c>
      <c r="B14" s="17">
        <f t="shared" ref="B14:I14" si="2">B8-B10</f>
        <v>213921922</v>
      </c>
      <c r="C14" s="17">
        <f t="shared" si="2"/>
        <v>23116643</v>
      </c>
      <c r="D14" s="17">
        <f t="shared" si="2"/>
        <v>-662453</v>
      </c>
      <c r="E14" s="17">
        <f t="shared" si="2"/>
        <v>6583634</v>
      </c>
      <c r="F14" s="17">
        <f t="shared" si="2"/>
        <v>18286292</v>
      </c>
      <c r="G14" s="17">
        <f t="shared" si="2"/>
        <v>107627950</v>
      </c>
      <c r="H14" s="17">
        <f t="shared" si="2"/>
        <v>29970199</v>
      </c>
      <c r="I14" s="17">
        <f t="shared" si="2"/>
        <v>52232446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19" t="s">
        <v>29</v>
      </c>
      <c r="B15" s="17"/>
      <c r="C15" s="17"/>
      <c r="D15" s="17"/>
      <c r="E15" s="17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2" t="s">
        <v>31</v>
      </c>
      <c r="B16" s="2">
        <v>23472345</v>
      </c>
      <c r="C16" s="11">
        <v>4511283</v>
      </c>
      <c r="D16" s="2">
        <v>6683041</v>
      </c>
      <c r="E16" s="2">
        <v>4359801</v>
      </c>
      <c r="F16" s="2">
        <v>6139897</v>
      </c>
      <c r="G16" s="2">
        <v>20738359</v>
      </c>
      <c r="H16" s="11">
        <v>5687077</v>
      </c>
      <c r="I16" s="11">
        <v>12909203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 t="s">
        <v>32</v>
      </c>
      <c r="B17" s="2">
        <v>7665061</v>
      </c>
      <c r="C17" s="11">
        <v>5252720</v>
      </c>
      <c r="D17" s="2">
        <v>8003738</v>
      </c>
      <c r="E17" s="2">
        <v>2938010</v>
      </c>
      <c r="F17" s="2">
        <v>6898254</v>
      </c>
      <c r="G17" s="2">
        <v>11469336</v>
      </c>
      <c r="H17" s="11">
        <v>5589157</v>
      </c>
      <c r="I17" s="11">
        <v>10443893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0" t="s">
        <v>33</v>
      </c>
      <c r="B18" s="17">
        <f t="shared" ref="B18:I18" si="3">B14-B16+B17</f>
        <v>198114638</v>
      </c>
      <c r="C18" s="17">
        <f t="shared" si="3"/>
        <v>23858080</v>
      </c>
      <c r="D18" s="17">
        <f t="shared" si="3"/>
        <v>658244</v>
      </c>
      <c r="E18" s="17">
        <f t="shared" si="3"/>
        <v>5161843</v>
      </c>
      <c r="F18" s="17">
        <f t="shared" si="3"/>
        <v>19044649</v>
      </c>
      <c r="G18" s="17">
        <f t="shared" si="3"/>
        <v>98358927</v>
      </c>
      <c r="H18" s="17">
        <f t="shared" si="3"/>
        <v>29872279</v>
      </c>
      <c r="I18" s="17">
        <f t="shared" si="3"/>
        <v>49767136</v>
      </c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" t="s">
        <v>37</v>
      </c>
      <c r="B19" s="14"/>
      <c r="C19" s="14"/>
      <c r="D19" s="14"/>
      <c r="E19" s="14">
        <v>258092</v>
      </c>
      <c r="F19" s="14"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" t="s">
        <v>40</v>
      </c>
      <c r="B20" s="2">
        <v>9905732</v>
      </c>
      <c r="C20" s="11">
        <v>1192904</v>
      </c>
      <c r="D20" s="2">
        <v>32912</v>
      </c>
      <c r="E20" s="2"/>
      <c r="F20" s="2">
        <v>952232</v>
      </c>
      <c r="G20" s="2">
        <v>4917946</v>
      </c>
      <c r="H20" s="11">
        <v>1493614</v>
      </c>
      <c r="I20" s="11">
        <v>2488357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10" t="s">
        <v>42</v>
      </c>
      <c r="B21" s="18">
        <f t="shared" ref="B21:I21" si="4">B18-B19-B20</f>
        <v>188208906</v>
      </c>
      <c r="C21" s="18">
        <f t="shared" si="4"/>
        <v>22665176</v>
      </c>
      <c r="D21" s="18">
        <f t="shared" si="4"/>
        <v>625332</v>
      </c>
      <c r="E21" s="18">
        <f t="shared" si="4"/>
        <v>4903751</v>
      </c>
      <c r="F21" s="18">
        <f t="shared" si="4"/>
        <v>18092417</v>
      </c>
      <c r="G21" s="18">
        <f t="shared" si="4"/>
        <v>93440981</v>
      </c>
      <c r="H21" s="18">
        <f t="shared" si="4"/>
        <v>28378665</v>
      </c>
      <c r="I21" s="18">
        <f t="shared" si="4"/>
        <v>47278779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3"/>
      <c r="B22" s="17"/>
      <c r="C22" s="17"/>
      <c r="D22" s="17"/>
      <c r="E22" s="17"/>
      <c r="F22" s="17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16" t="s">
        <v>46</v>
      </c>
      <c r="B23" s="17">
        <f t="shared" ref="B23:I23" si="5">SUM(B24:B25)</f>
        <v>-13200122</v>
      </c>
      <c r="C23" s="17">
        <f t="shared" si="5"/>
        <v>-3680199</v>
      </c>
      <c r="D23" s="17">
        <f t="shared" si="5"/>
        <v>-3833586</v>
      </c>
      <c r="E23" s="17">
        <f t="shared" si="5"/>
        <v>-1385502</v>
      </c>
      <c r="F23" s="17">
        <f t="shared" si="5"/>
        <v>-4480584</v>
      </c>
      <c r="G23" s="17">
        <f t="shared" si="5"/>
        <v>-5871462</v>
      </c>
      <c r="H23" s="17">
        <f t="shared" si="5"/>
        <v>-2191005</v>
      </c>
      <c r="I23" s="17">
        <f t="shared" si="5"/>
        <v>-3408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26</v>
      </c>
      <c r="B24" s="17">
        <f>-10235545-2964577</f>
        <v>-13200122</v>
      </c>
      <c r="C24" s="21">
        <v>-3979342</v>
      </c>
      <c r="D24" s="17">
        <v>-3833586</v>
      </c>
      <c r="E24" s="17">
        <v>-1385502</v>
      </c>
      <c r="F24" s="22">
        <v>-4480584</v>
      </c>
      <c r="G24" s="23">
        <v>-6386517</v>
      </c>
      <c r="H24" s="23">
        <v>-2444672</v>
      </c>
      <c r="I24" s="23">
        <v>-559722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" t="s">
        <v>52</v>
      </c>
      <c r="B25" s="2"/>
      <c r="C25" s="11">
        <v>299143</v>
      </c>
      <c r="D25" s="2"/>
      <c r="E25" s="2"/>
      <c r="F25" s="2"/>
      <c r="G25" s="23">
        <v>515055</v>
      </c>
      <c r="H25" s="23">
        <v>253667</v>
      </c>
      <c r="I25" s="23">
        <v>556314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0" t="s">
        <v>54</v>
      </c>
      <c r="B26" s="24">
        <f t="shared" ref="B26:I26" si="6">B21+B23</f>
        <v>175008784</v>
      </c>
      <c r="C26" s="24">
        <f t="shared" si="6"/>
        <v>18984977</v>
      </c>
      <c r="D26" s="24">
        <f t="shared" si="6"/>
        <v>-3208254</v>
      </c>
      <c r="E26" s="24">
        <f t="shared" si="6"/>
        <v>3518249</v>
      </c>
      <c r="F26" s="24">
        <f t="shared" si="6"/>
        <v>13611833</v>
      </c>
      <c r="G26" s="24">
        <f t="shared" si="6"/>
        <v>87569519</v>
      </c>
      <c r="H26" s="24">
        <f t="shared" si="6"/>
        <v>26187660</v>
      </c>
      <c r="I26" s="24">
        <f t="shared" si="6"/>
        <v>47275371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3"/>
      <c r="B27" s="17"/>
      <c r="C27" s="17"/>
      <c r="D27" s="2"/>
      <c r="E27" s="17"/>
      <c r="F27" s="17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0" t="s">
        <v>56</v>
      </c>
      <c r="B28" s="25">
        <f>B26/('1'!B46/10)</f>
        <v>2.1044827320827322</v>
      </c>
      <c r="C28" s="25">
        <f>C26/('1'!C46/10)</f>
        <v>0.2075405242905243</v>
      </c>
      <c r="D28" s="25">
        <f>D26/('1'!D46/10)</f>
        <v>-3.5072084481175388E-2</v>
      </c>
      <c r="E28" s="25">
        <f>E26/('1'!E46/10)</f>
        <v>3.8460896847260485E-2</v>
      </c>
      <c r="F28" s="25">
        <f>F26/('1'!F46/10)</f>
        <v>0.14880223227950501</v>
      </c>
      <c r="G28" s="25">
        <f>G26/('1'!G46/10)</f>
        <v>0.95729501727229005</v>
      </c>
      <c r="H28" s="25">
        <f>H26/('1'!H46/10)</f>
        <v>0.28627902400629673</v>
      </c>
      <c r="I28" s="25">
        <f>I26/('1'!I46/10)</f>
        <v>0.51680627705627702</v>
      </c>
      <c r="J28" s="2"/>
      <c r="K28" s="2"/>
      <c r="L28" s="2"/>
      <c r="M28" s="2"/>
      <c r="N28" s="2"/>
      <c r="O28" s="2"/>
      <c r="P28" s="2"/>
      <c r="Q28" s="26"/>
      <c r="R28" s="26"/>
      <c r="S28" s="26"/>
      <c r="T28" s="26"/>
      <c r="U28" s="26"/>
      <c r="V28" s="26"/>
      <c r="W28" s="26"/>
      <c r="X28" s="26"/>
      <c r="Y28" s="26"/>
      <c r="Z28" s="26"/>
    </row>
    <row r="29" spans="1:26" ht="15.75" customHeight="1" x14ac:dyDescent="0.25">
      <c r="A29" s="19" t="s">
        <v>62</v>
      </c>
      <c r="B29" s="2">
        <f>'1'!B46/10</f>
        <v>83160000</v>
      </c>
      <c r="C29" s="2">
        <f>'1'!C46/10</f>
        <v>91476000</v>
      </c>
      <c r="D29" s="2">
        <f>'1'!D46/10</f>
        <v>91476000</v>
      </c>
      <c r="E29" s="2">
        <f>'1'!E46/10</f>
        <v>91476000</v>
      </c>
      <c r="F29" s="2">
        <f>'1'!F46/10</f>
        <v>91476000</v>
      </c>
      <c r="G29" s="2">
        <f>'1'!G46/10</f>
        <v>91476000</v>
      </c>
      <c r="H29" s="2">
        <f>'1'!H46/10</f>
        <v>91476000</v>
      </c>
      <c r="I29" s="2">
        <f>'1'!I46/10</f>
        <v>91476000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D23" sqref="D23"/>
    </sheetView>
  </sheetViews>
  <sheetFormatPr defaultColWidth="12.625" defaultRowHeight="15" customHeight="1" x14ac:dyDescent="0.2"/>
  <cols>
    <col min="1" max="1" width="37.625" customWidth="1"/>
    <col min="2" max="3" width="12.125" customWidth="1"/>
    <col min="4" max="4" width="11.875" customWidth="1"/>
    <col min="5" max="5" width="12.125" customWidth="1"/>
    <col min="6" max="6" width="12.625" customWidth="1"/>
    <col min="7" max="7" width="14.125" customWidth="1"/>
    <col min="8" max="8" width="10.625" customWidth="1"/>
    <col min="9" max="9" width="13.125" customWidth="1"/>
    <col min="10" max="26" width="7.625" customWidth="1"/>
  </cols>
  <sheetData>
    <row r="1" spans="1:26" x14ac:dyDescent="0.2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x14ac:dyDescent="0.25">
      <c r="A2" s="3" t="s">
        <v>3</v>
      </c>
      <c r="B2" s="4"/>
      <c r="C2" s="4"/>
      <c r="D2" s="2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x14ac:dyDescent="0.25">
      <c r="A3" s="3" t="s">
        <v>4</v>
      </c>
      <c r="B3" s="4"/>
      <c r="C3" s="4"/>
      <c r="D3" s="2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  <c r="G4" s="5" t="s">
        <v>5</v>
      </c>
      <c r="H4" s="6" t="s">
        <v>7</v>
      </c>
      <c r="I4" s="6" t="s">
        <v>8</v>
      </c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x14ac:dyDescent="0.25">
      <c r="A5" s="7"/>
      <c r="B5" s="8">
        <v>42825</v>
      </c>
      <c r="C5" s="8">
        <v>43100</v>
      </c>
      <c r="D5" s="8">
        <v>43190</v>
      </c>
      <c r="E5" s="8">
        <v>43373</v>
      </c>
      <c r="F5" s="8">
        <v>43465</v>
      </c>
      <c r="G5" s="8">
        <v>43555</v>
      </c>
      <c r="H5" s="9">
        <v>43738</v>
      </c>
      <c r="I5" s="9">
        <v>43830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x14ac:dyDescent="0.25">
      <c r="A6" s="10" t="s">
        <v>10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5">
      <c r="A7" s="16" t="s">
        <v>13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5">
      <c r="A8" s="2" t="s">
        <v>16</v>
      </c>
      <c r="B8" s="2">
        <v>574165307</v>
      </c>
      <c r="C8" s="11">
        <v>400359488</v>
      </c>
      <c r="D8" s="2">
        <v>578886173</v>
      </c>
      <c r="E8" s="2">
        <v>170088056</v>
      </c>
      <c r="F8" s="2">
        <v>363414421</v>
      </c>
      <c r="G8" s="2">
        <v>537447461</v>
      </c>
      <c r="H8" s="11">
        <v>137970352</v>
      </c>
      <c r="I8" s="11">
        <v>312829070</v>
      </c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5">
      <c r="A9" s="2" t="s">
        <v>17</v>
      </c>
      <c r="B9" s="2">
        <v>-383311226</v>
      </c>
      <c r="C9" s="11">
        <v>-245425561</v>
      </c>
      <c r="D9" s="2">
        <v>-370517473</v>
      </c>
      <c r="E9" s="2">
        <v>-150344002</v>
      </c>
      <c r="F9" s="2">
        <v>-266288929</v>
      </c>
      <c r="G9" s="2">
        <v>-345123905</v>
      </c>
      <c r="H9" s="11">
        <v>-93840115</v>
      </c>
      <c r="I9" s="11">
        <v>-217103699</v>
      </c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5">
      <c r="A10" s="2" t="s">
        <v>18</v>
      </c>
      <c r="B10" s="2">
        <v>-22706369</v>
      </c>
      <c r="C10" s="11">
        <v>-18903910</v>
      </c>
      <c r="D10" s="2">
        <v>-28949455</v>
      </c>
      <c r="E10" s="2">
        <v>-11511280</v>
      </c>
      <c r="F10" s="2">
        <v>-22516650</v>
      </c>
      <c r="G10" s="2">
        <v>-40265539</v>
      </c>
      <c r="H10" s="11">
        <v>-11627140</v>
      </c>
      <c r="I10" s="11">
        <v>-23090791</v>
      </c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5">
      <c r="A11" s="2" t="s">
        <v>20</v>
      </c>
      <c r="B11" s="2">
        <v>10436838</v>
      </c>
      <c r="C11" s="11">
        <v>1366033</v>
      </c>
      <c r="D11" s="2">
        <v>10575451</v>
      </c>
      <c r="E11" s="2">
        <v>10435613</v>
      </c>
      <c r="F11" s="2">
        <v>10836194</v>
      </c>
      <c r="G11" s="2">
        <v>11459167</v>
      </c>
      <c r="H11" s="11">
        <v>14420890</v>
      </c>
      <c r="I11" s="11">
        <v>14884435</v>
      </c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5">
      <c r="A12" s="17"/>
      <c r="B12" s="17">
        <f t="shared" ref="B12:I12" si="0">SUM(B8:B11)</f>
        <v>178584550</v>
      </c>
      <c r="C12" s="17">
        <f t="shared" si="0"/>
        <v>137396050</v>
      </c>
      <c r="D12" s="17">
        <f t="shared" si="0"/>
        <v>189994696</v>
      </c>
      <c r="E12" s="17">
        <f t="shared" si="0"/>
        <v>18668387</v>
      </c>
      <c r="F12" s="17">
        <f t="shared" si="0"/>
        <v>85445036</v>
      </c>
      <c r="G12" s="17">
        <f t="shared" si="0"/>
        <v>163517184</v>
      </c>
      <c r="H12" s="17">
        <f t="shared" si="0"/>
        <v>46923987</v>
      </c>
      <c r="I12" s="17">
        <f t="shared" si="0"/>
        <v>87519015</v>
      </c>
      <c r="J12" s="2"/>
      <c r="K12" s="2"/>
      <c r="L12" s="2"/>
      <c r="M12" s="2"/>
      <c r="N12" s="2"/>
      <c r="O12" s="2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 spans="1:26" x14ac:dyDescent="0.25">
      <c r="A13" s="2" t="s">
        <v>26</v>
      </c>
      <c r="B13" s="2">
        <v>-12515545</v>
      </c>
      <c r="C13" s="11">
        <v>-1785936</v>
      </c>
      <c r="D13" s="2">
        <v>-3285682</v>
      </c>
      <c r="E13" s="2">
        <v>-2119089</v>
      </c>
      <c r="F13" s="2">
        <v>-2584847</v>
      </c>
      <c r="G13" s="2">
        <v>-3050256</v>
      </c>
      <c r="H13" s="11">
        <v>-3549419</v>
      </c>
      <c r="I13" s="11">
        <v>-4468179</v>
      </c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5">
      <c r="A14" s="2" t="s">
        <v>27</v>
      </c>
      <c r="B14" s="2">
        <v>-11100247</v>
      </c>
      <c r="C14" s="11">
        <v>-8698528</v>
      </c>
      <c r="D14" s="2">
        <v>-8698528</v>
      </c>
      <c r="E14" s="2"/>
      <c r="F14" s="2">
        <v>-7359009</v>
      </c>
      <c r="G14" s="2">
        <v>-7359009</v>
      </c>
      <c r="H14" s="2"/>
      <c r="I14" s="11">
        <v>-5552103</v>
      </c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5">
      <c r="A15" s="2" t="s">
        <v>30</v>
      </c>
      <c r="B15" s="2">
        <v>-331848</v>
      </c>
      <c r="C15" s="2"/>
      <c r="D15" s="2">
        <v>-643316</v>
      </c>
      <c r="E15" s="2"/>
      <c r="F15" s="2"/>
      <c r="G15" s="2">
        <v>-772259</v>
      </c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5">
      <c r="A16" s="17"/>
      <c r="B16" s="18">
        <f t="shared" ref="B16:I16" si="1">SUM(B12:B15)</f>
        <v>154636910</v>
      </c>
      <c r="C16" s="18">
        <f t="shared" si="1"/>
        <v>126911586</v>
      </c>
      <c r="D16" s="18">
        <f t="shared" si="1"/>
        <v>177367170</v>
      </c>
      <c r="E16" s="18">
        <f t="shared" si="1"/>
        <v>16549298</v>
      </c>
      <c r="F16" s="18">
        <f t="shared" si="1"/>
        <v>75501180</v>
      </c>
      <c r="G16" s="18">
        <f t="shared" si="1"/>
        <v>152335660</v>
      </c>
      <c r="H16" s="18">
        <f t="shared" si="1"/>
        <v>43374568</v>
      </c>
      <c r="I16" s="18">
        <f t="shared" si="1"/>
        <v>77498733</v>
      </c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5">
      <c r="A18" s="10" t="s">
        <v>36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5">
      <c r="A19" s="20" t="s">
        <v>38</v>
      </c>
      <c r="B19" s="2">
        <v>-28693464</v>
      </c>
      <c r="C19" s="11">
        <v>-67620241</v>
      </c>
      <c r="D19" s="2">
        <v>-135761067</v>
      </c>
      <c r="E19" s="2">
        <v>-699768</v>
      </c>
      <c r="F19" s="2">
        <v>-8867455</v>
      </c>
      <c r="G19" s="2">
        <v>-8980354</v>
      </c>
      <c r="H19" s="11">
        <v>-9722631</v>
      </c>
      <c r="I19" s="11">
        <v>-23742431</v>
      </c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5">
      <c r="A20" s="20" t="s">
        <v>43</v>
      </c>
      <c r="B20" s="2">
        <v>-98530</v>
      </c>
      <c r="C20" s="2"/>
      <c r="D20" s="2"/>
      <c r="E20" s="2">
        <v>-25000000</v>
      </c>
      <c r="F20" s="2">
        <v>-50000000</v>
      </c>
      <c r="G20" s="2">
        <v>-60000000</v>
      </c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5">
      <c r="A21" s="20" t="s">
        <v>45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5">
      <c r="A22" s="20" t="s">
        <v>47</v>
      </c>
      <c r="B22" s="2">
        <v>-19045844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5">
      <c r="A23" s="20" t="s">
        <v>48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5">
      <c r="A24" s="2" t="s">
        <v>51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5">
      <c r="A25" s="20" t="s">
        <v>55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5">
      <c r="A26" s="17"/>
      <c r="B26" s="18">
        <f t="shared" ref="B26:I26" si="2">SUM(B19:B25)</f>
        <v>-47837838</v>
      </c>
      <c r="C26" s="18">
        <f t="shared" si="2"/>
        <v>-67620241</v>
      </c>
      <c r="D26" s="18">
        <f t="shared" si="2"/>
        <v>-135761067</v>
      </c>
      <c r="E26" s="18">
        <f t="shared" si="2"/>
        <v>-25699768</v>
      </c>
      <c r="F26" s="18">
        <f t="shared" si="2"/>
        <v>-58867455</v>
      </c>
      <c r="G26" s="18">
        <f t="shared" si="2"/>
        <v>-68980354</v>
      </c>
      <c r="H26" s="18">
        <f t="shared" si="2"/>
        <v>-9722631</v>
      </c>
      <c r="I26" s="18">
        <f t="shared" si="2"/>
        <v>-23742431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5">
      <c r="A28" s="10" t="s">
        <v>57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5">
      <c r="A29" s="2" t="s">
        <v>58</v>
      </c>
      <c r="B29" s="2">
        <v>0</v>
      </c>
      <c r="C29" s="2">
        <v>0</v>
      </c>
      <c r="D29" s="2"/>
      <c r="E29" s="2">
        <v>0</v>
      </c>
      <c r="F29" s="2">
        <v>0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5">
      <c r="A30" s="2" t="s">
        <v>59</v>
      </c>
      <c r="B30" s="2">
        <v>0</v>
      </c>
      <c r="C30" s="2">
        <v>0</v>
      </c>
      <c r="D30" s="2"/>
      <c r="E30" s="2">
        <v>0</v>
      </c>
      <c r="F30" s="2">
        <v>0</v>
      </c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5">
      <c r="A31" s="2" t="s">
        <v>60</v>
      </c>
      <c r="B31" s="2">
        <v>0</v>
      </c>
      <c r="C31" s="2">
        <v>0</v>
      </c>
      <c r="D31" s="2"/>
      <c r="E31" s="2">
        <v>0</v>
      </c>
      <c r="F31" s="2">
        <v>0</v>
      </c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5">
      <c r="A32" s="11" t="s">
        <v>61</v>
      </c>
      <c r="B32" s="2">
        <v>-22684695</v>
      </c>
      <c r="C32" s="11">
        <v>-19479917</v>
      </c>
      <c r="D32" s="2">
        <v>-18734117</v>
      </c>
      <c r="E32" s="2"/>
      <c r="F32" s="2"/>
      <c r="G32" s="2">
        <v>-23636170</v>
      </c>
      <c r="H32" s="11">
        <v>-9818816</v>
      </c>
      <c r="I32" s="11">
        <v>-19637633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5">
      <c r="A33" s="2" t="s">
        <v>64</v>
      </c>
      <c r="B33" s="2">
        <v>-72659037</v>
      </c>
      <c r="C33" s="2"/>
      <c r="D33" s="2">
        <v>-36343</v>
      </c>
      <c r="E33" s="2"/>
      <c r="F33" s="2">
        <v>-21763</v>
      </c>
      <c r="G33" s="2">
        <v>-45397501</v>
      </c>
      <c r="H33" s="2"/>
      <c r="I33" s="11">
        <v>-23517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5">
      <c r="A34" s="11" t="s">
        <v>65</v>
      </c>
      <c r="B34" s="2"/>
      <c r="C34" s="11">
        <v>15227803</v>
      </c>
      <c r="D34" s="2">
        <v>3903770</v>
      </c>
      <c r="E34" s="2">
        <v>3289787</v>
      </c>
      <c r="F34" s="2">
        <v>14557721</v>
      </c>
      <c r="G34" s="2">
        <v>11483309</v>
      </c>
      <c r="H34" s="11">
        <v>-4159720</v>
      </c>
      <c r="I34" s="11">
        <v>-8532896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5">
      <c r="A35" s="2" t="s">
        <v>66</v>
      </c>
      <c r="B35" s="2">
        <v>-24838740</v>
      </c>
      <c r="C35" s="11">
        <v>-17732818</v>
      </c>
      <c r="D35" s="2">
        <v>-25493397</v>
      </c>
      <c r="E35" s="2">
        <v>-7283104</v>
      </c>
      <c r="F35" s="2">
        <v>-12345658</v>
      </c>
      <c r="G35" s="2">
        <v>-19455460</v>
      </c>
      <c r="H35" s="11">
        <v>-6053185</v>
      </c>
      <c r="I35" s="11">
        <v>-11857325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5">
      <c r="A36" s="2" t="s">
        <v>68</v>
      </c>
      <c r="B36" s="2">
        <v>16450361</v>
      </c>
      <c r="C36" s="11">
        <v>-27896861</v>
      </c>
      <c r="D36" s="2">
        <v>17011261</v>
      </c>
      <c r="E36" s="2">
        <v>24946401</v>
      </c>
      <c r="F36" s="2">
        <v>-703900</v>
      </c>
      <c r="G36" s="2">
        <v>-15427937</v>
      </c>
      <c r="H36" s="11">
        <v>633296</v>
      </c>
      <c r="I36" s="11">
        <v>-7392417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5">
      <c r="A37" s="2" t="s">
        <v>70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5">
      <c r="A38" s="2" t="s">
        <v>71</v>
      </c>
      <c r="B38" s="2"/>
      <c r="C38" s="2"/>
      <c r="D38" s="2"/>
      <c r="E38" s="2">
        <v>-3998537</v>
      </c>
      <c r="F38" s="2">
        <v>-13817352</v>
      </c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5">
      <c r="A39" s="2" t="s">
        <v>73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5">
      <c r="A40" s="2" t="s">
        <v>75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5">
      <c r="A41" s="2" t="s">
        <v>77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5">
      <c r="A42" s="2" t="s">
        <v>79</v>
      </c>
      <c r="B42" s="2">
        <v>-9999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5">
      <c r="A43" s="17"/>
      <c r="B43" s="18">
        <f t="shared" ref="B43:I43" si="3">SUM(B29:B42)</f>
        <v>-103742110</v>
      </c>
      <c r="C43" s="18">
        <f t="shared" si="3"/>
        <v>-49881793</v>
      </c>
      <c r="D43" s="18">
        <f t="shared" si="3"/>
        <v>-23348826</v>
      </c>
      <c r="E43" s="18">
        <f t="shared" si="3"/>
        <v>16954547</v>
      </c>
      <c r="F43" s="18">
        <f t="shared" si="3"/>
        <v>-12330952</v>
      </c>
      <c r="G43" s="18">
        <f t="shared" si="3"/>
        <v>-92433759</v>
      </c>
      <c r="H43" s="18">
        <f t="shared" si="3"/>
        <v>-19398425</v>
      </c>
      <c r="I43" s="18">
        <f t="shared" si="3"/>
        <v>-47443788</v>
      </c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5">
      <c r="A44" s="16" t="s">
        <v>82</v>
      </c>
      <c r="B44" s="17"/>
      <c r="C44" s="29">
        <v>497803</v>
      </c>
      <c r="D44" s="17">
        <v>501875</v>
      </c>
      <c r="E44" s="17">
        <v>1051727</v>
      </c>
      <c r="F44" s="17">
        <v>3153693</v>
      </c>
      <c r="G44" s="2">
        <v>1604964</v>
      </c>
      <c r="H44" s="11">
        <v>1190299</v>
      </c>
      <c r="I44" s="11">
        <v>1311186</v>
      </c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5">
      <c r="A46" s="3" t="s">
        <v>85</v>
      </c>
      <c r="B46" s="17">
        <f>SUM(B16,B26,B43)</f>
        <v>3056962</v>
      </c>
      <c r="C46" s="17">
        <f t="shared" ref="C46:I46" si="4">SUM(C16,C26,C43)+C44</f>
        <v>9907355</v>
      </c>
      <c r="D46" s="17">
        <f t="shared" si="4"/>
        <v>18759152</v>
      </c>
      <c r="E46" s="17">
        <f t="shared" si="4"/>
        <v>8855804</v>
      </c>
      <c r="F46" s="17">
        <f t="shared" si="4"/>
        <v>7456466</v>
      </c>
      <c r="G46" s="17">
        <f t="shared" si="4"/>
        <v>-7473489</v>
      </c>
      <c r="H46" s="17">
        <f t="shared" si="4"/>
        <v>15443811</v>
      </c>
      <c r="I46" s="17">
        <f t="shared" si="4"/>
        <v>7623700</v>
      </c>
      <c r="J46" s="17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5">
      <c r="A47" s="19" t="s">
        <v>88</v>
      </c>
      <c r="B47" s="2">
        <v>11237023</v>
      </c>
      <c r="C47" s="11">
        <v>160774849</v>
      </c>
      <c r="D47" s="2">
        <v>160774849</v>
      </c>
      <c r="E47" s="2">
        <v>190192179</v>
      </c>
      <c r="F47" s="2">
        <v>190192179</v>
      </c>
      <c r="G47" s="2">
        <v>190192179</v>
      </c>
      <c r="H47" s="11">
        <v>187991744</v>
      </c>
      <c r="I47" s="11">
        <v>187991744</v>
      </c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5">
      <c r="A48" s="16" t="s">
        <v>89</v>
      </c>
      <c r="B48" s="2">
        <v>0</v>
      </c>
      <c r="C48" s="2">
        <v>0</v>
      </c>
      <c r="D48" s="2"/>
      <c r="E48" s="2">
        <v>0</v>
      </c>
      <c r="F48" s="2">
        <v>0</v>
      </c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5">
      <c r="A49" s="10" t="s">
        <v>91</v>
      </c>
      <c r="B49" s="17">
        <f>SUM(B46,B47,B48)</f>
        <v>14293985</v>
      </c>
      <c r="C49" s="17">
        <f>SUM(C46,C47,C48)+2</f>
        <v>170682206</v>
      </c>
      <c r="D49" s="17">
        <f t="shared" ref="D49:I49" si="5">SUM(D46,D47,D48)</f>
        <v>179534001</v>
      </c>
      <c r="E49" s="17">
        <f t="shared" si="5"/>
        <v>199047983</v>
      </c>
      <c r="F49" s="17">
        <f t="shared" si="5"/>
        <v>197648645</v>
      </c>
      <c r="G49" s="17">
        <f t="shared" si="5"/>
        <v>182718690</v>
      </c>
      <c r="H49" s="17">
        <f t="shared" si="5"/>
        <v>203435555</v>
      </c>
      <c r="I49" s="17">
        <f t="shared" si="5"/>
        <v>195615444</v>
      </c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5">
      <c r="B50" s="17"/>
      <c r="C50" s="17"/>
      <c r="D50" s="2"/>
      <c r="E50" s="17"/>
      <c r="F50" s="17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5">
      <c r="A51" s="10" t="s">
        <v>95</v>
      </c>
      <c r="B51" s="30">
        <f>B16/('1'!B46/10)</f>
        <v>1.8595107022607023</v>
      </c>
      <c r="C51" s="30">
        <f>C16/('1'!C46/10)</f>
        <v>1.3873757706939525</v>
      </c>
      <c r="D51" s="30">
        <f>D16/('1'!D46/10)</f>
        <v>1.9389475928112292</v>
      </c>
      <c r="E51" s="30">
        <f>E16/('1'!E46/10)</f>
        <v>0.18091409768682495</v>
      </c>
      <c r="F51" s="30">
        <f>F16/('1'!F46/10)</f>
        <v>0.82536599763872487</v>
      </c>
      <c r="G51" s="30">
        <f>G16/('1'!G46/10)</f>
        <v>1.6653074030346757</v>
      </c>
      <c r="H51" s="30">
        <f>H16/('1'!H46/10)</f>
        <v>0.47416336525427433</v>
      </c>
      <c r="I51" s="30">
        <f>I16/('1'!I46/10)</f>
        <v>0.84720290568017842</v>
      </c>
      <c r="J51" s="2"/>
      <c r="K51" s="2"/>
      <c r="L51" s="2"/>
      <c r="M51" s="2"/>
      <c r="N51" s="2"/>
      <c r="O51" s="2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</row>
    <row r="52" spans="1:26" ht="15.75" customHeight="1" x14ac:dyDescent="0.25">
      <c r="A52" s="10" t="s">
        <v>96</v>
      </c>
      <c r="B52" s="2">
        <f>'1'!B46/10</f>
        <v>83160000</v>
      </c>
      <c r="C52" s="2">
        <f>'1'!C46/10</f>
        <v>91476000</v>
      </c>
      <c r="D52" s="2">
        <f>'1'!D46/10</f>
        <v>91476000</v>
      </c>
      <c r="E52" s="2">
        <f>'1'!E46/10</f>
        <v>91476000</v>
      </c>
      <c r="F52" s="2">
        <f>'1'!F46/10</f>
        <v>91476000</v>
      </c>
      <c r="G52" s="2">
        <f>'1'!G46/10</f>
        <v>91476000</v>
      </c>
      <c r="H52" s="2">
        <f>'1'!H46/10</f>
        <v>91476000</v>
      </c>
      <c r="I52" s="2">
        <f>'1'!I46/10</f>
        <v>91476000</v>
      </c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defaultColWidth="12.625" defaultRowHeight="15" customHeight="1" x14ac:dyDescent="0.2"/>
  <cols>
    <col min="1" max="1" width="14.5" customWidth="1"/>
    <col min="2" max="2" width="11.75" customWidth="1"/>
    <col min="3" max="3" width="11.125" customWidth="1"/>
    <col min="4" max="4" width="13.25" customWidth="1"/>
    <col min="5" max="5" width="11.5" customWidth="1"/>
    <col min="6" max="6" width="11.25" customWidth="1"/>
    <col min="7" max="26" width="7.625" customWidth="1"/>
  </cols>
  <sheetData>
    <row r="1" spans="1:6" x14ac:dyDescent="0.2">
      <c r="A1" s="1" t="s">
        <v>0</v>
      </c>
    </row>
    <row r="2" spans="1:6" x14ac:dyDescent="0.25">
      <c r="A2" s="3" t="s">
        <v>105</v>
      </c>
    </row>
    <row r="3" spans="1:6" x14ac:dyDescent="0.25">
      <c r="A3" s="3" t="s">
        <v>4</v>
      </c>
    </row>
    <row r="4" spans="1:6" x14ac:dyDescent="0.25">
      <c r="B4" s="5" t="s">
        <v>5</v>
      </c>
      <c r="C4" s="5" t="s">
        <v>6</v>
      </c>
      <c r="D4" s="5" t="s">
        <v>5</v>
      </c>
      <c r="E4" s="5" t="s">
        <v>7</v>
      </c>
      <c r="F4" s="5" t="s">
        <v>6</v>
      </c>
    </row>
    <row r="5" spans="1:6" ht="15.75" x14ac:dyDescent="0.25">
      <c r="B5" s="8">
        <v>42825</v>
      </c>
      <c r="C5" s="8">
        <v>43100</v>
      </c>
      <c r="D5" s="8">
        <v>43190</v>
      </c>
      <c r="E5" s="8">
        <v>43373</v>
      </c>
      <c r="F5" s="8">
        <v>43465</v>
      </c>
    </row>
    <row r="6" spans="1:6" x14ac:dyDescent="0.25">
      <c r="A6" s="13" t="s">
        <v>106</v>
      </c>
      <c r="B6" s="31">
        <f>'2'!B26/'1'!B22</f>
        <v>6.0861944532232037E-2</v>
      </c>
      <c r="C6" s="31">
        <f>'2'!C26/'1'!C22</f>
        <v>7.3026165992424443E-3</v>
      </c>
      <c r="D6" s="31">
        <f>'2'!D26/'1'!D22</f>
        <v>-1.2025517998556011E-3</v>
      </c>
      <c r="E6" s="31">
        <f>'2'!E26/'1'!E22</f>
        <v>1.4026853369758926E-3</v>
      </c>
      <c r="F6" s="31">
        <f>'2'!F26/'1'!F22</f>
        <v>5.4040507322277252E-3</v>
      </c>
    </row>
    <row r="7" spans="1:6" x14ac:dyDescent="0.25">
      <c r="A7" s="13" t="s">
        <v>107</v>
      </c>
      <c r="B7" s="31">
        <f>'2'!B26/'1'!B45</f>
        <v>7.0862372843515334E-2</v>
      </c>
      <c r="C7" s="31">
        <f>'2'!C26/'1'!C45</f>
        <v>8.3873587170243714E-3</v>
      </c>
      <c r="D7" s="31">
        <f>'2'!D26/'1'!D45</f>
        <v>-1.4019654581644368E-3</v>
      </c>
      <c r="E7" s="31">
        <f>'2'!E26/'1'!E45</f>
        <v>1.6070966374604606E-3</v>
      </c>
      <c r="F7" s="31">
        <f>'2'!F26/'1'!F45</f>
        <v>6.2621715897876393E-3</v>
      </c>
    </row>
    <row r="8" spans="1:6" x14ac:dyDescent="0.25">
      <c r="A8" s="13" t="s">
        <v>108</v>
      </c>
      <c r="B8" s="31">
        <f>'1'!B40/'1'!B45</f>
        <v>4.0053945942367129E-2</v>
      </c>
      <c r="C8" s="31">
        <f>'1'!C40/'1'!C45</f>
        <v>2.0044414681240234E-2</v>
      </c>
      <c r="D8" s="31">
        <f>'1'!D40/'1'!D45</f>
        <v>1.9132868920565885E-2</v>
      </c>
      <c r="E8" s="31">
        <f>'1'!E40/'1'!E45</f>
        <v>1.7940500037623406E-2</v>
      </c>
      <c r="F8" s="31">
        <f>'1'!F40/'1'!F45</f>
        <v>1.3551543302507466E-2</v>
      </c>
    </row>
    <row r="9" spans="1:6" x14ac:dyDescent="0.25">
      <c r="A9" s="13" t="s">
        <v>109</v>
      </c>
      <c r="B9" s="32">
        <f>'1'!B13/'1'!B26</f>
        <v>8.2203243460446842</v>
      </c>
      <c r="C9" s="32">
        <f>'1'!C13/'1'!C26</f>
        <v>7.4479351287255335</v>
      </c>
      <c r="D9" s="32">
        <f>'1'!D13/'1'!D26</f>
        <v>6.4254931962455606</v>
      </c>
      <c r="E9" s="32">
        <f>'1'!E13/'1'!E26</f>
        <v>7.068491517280493</v>
      </c>
      <c r="F9" s="32">
        <f>'1'!F13/'1'!F26</f>
        <v>6.242513480391195</v>
      </c>
    </row>
    <row r="10" spans="1:6" x14ac:dyDescent="0.25">
      <c r="A10" s="13" t="s">
        <v>110</v>
      </c>
      <c r="B10" s="31">
        <f>'2'!B26/'2'!B6</f>
        <v>0.26551748335692127</v>
      </c>
      <c r="C10" s="31">
        <f>'2'!C26/'2'!C6</f>
        <v>0.10063078857646597</v>
      </c>
      <c r="D10" s="31">
        <f>'2'!D26/'2'!D6</f>
        <v>-1.4212711878841971E-2</v>
      </c>
      <c r="E10" s="31">
        <f>'2'!E26/'2'!E6</f>
        <v>4.9356737694982666E-2</v>
      </c>
      <c r="F10" s="31">
        <f>'2'!F26/'2'!F6</f>
        <v>7.7707850384040877E-2</v>
      </c>
    </row>
    <row r="11" spans="1:6" x14ac:dyDescent="0.25">
      <c r="A11" s="13" t="s">
        <v>111</v>
      </c>
      <c r="B11" s="31">
        <f>'2'!B14/'2'!B6</f>
        <v>0.3245551969798019</v>
      </c>
      <c r="C11" s="31">
        <f>'2'!C14/'2'!C6</f>
        <v>0.12253088398951666</v>
      </c>
      <c r="D11" s="31">
        <f>'2'!D14/'2'!D6</f>
        <v>-2.9346970726988886E-3</v>
      </c>
      <c r="E11" s="31">
        <f>'2'!E14/'2'!E6</f>
        <v>9.2360346416006808E-2</v>
      </c>
      <c r="F11" s="31">
        <f>'2'!F14/'2'!F6</f>
        <v>0.10439361420426505</v>
      </c>
    </row>
    <row r="12" spans="1:6" x14ac:dyDescent="0.25">
      <c r="A12" s="13" t="s">
        <v>112</v>
      </c>
      <c r="B12" s="31">
        <f>'2'!B26/('1'!B45+'1'!B40)</f>
        <v>6.813336281254978E-2</v>
      </c>
      <c r="C12" s="31">
        <f>'2'!C26/('1'!C45+'1'!C40)</f>
        <v>8.2225426621696553E-3</v>
      </c>
      <c r="D12" s="31">
        <f>'2'!D26/('1'!D45+'1'!D40)</f>
        <v>-1.3756454147626062E-3</v>
      </c>
      <c r="E12" s="31">
        <f>'2'!E26/('1'!E45+'1'!E40)</f>
        <v>1.5787726663798736E-3</v>
      </c>
      <c r="F12" s="31">
        <f>'2'!F26/('1'!F45+'1'!F40)</f>
        <v>6.178444136529339E-3</v>
      </c>
    </row>
    <row r="20" spans="1:1" x14ac:dyDescent="0.25">
      <c r="A20" s="7"/>
    </row>
    <row r="21" spans="1:1" ht="15.75" customHeight="1" x14ac:dyDescent="0.2"/>
    <row r="22" spans="1:1" ht="15.75" customHeight="1" x14ac:dyDescent="0.2"/>
    <row r="23" spans="1:1" ht="15.75" customHeight="1" x14ac:dyDescent="0.2"/>
    <row r="24" spans="1:1" ht="15.75" customHeight="1" x14ac:dyDescent="0.2"/>
    <row r="25" spans="1:1" ht="15.75" customHeight="1" x14ac:dyDescent="0.2"/>
    <row r="26" spans="1:1" ht="15.75" customHeight="1" x14ac:dyDescent="0.2"/>
    <row r="27" spans="1:1" ht="15.75" customHeight="1" x14ac:dyDescent="0.2"/>
    <row r="28" spans="1:1" ht="15.75" customHeight="1" x14ac:dyDescent="0.2"/>
    <row r="29" spans="1:1" ht="15.75" customHeight="1" x14ac:dyDescent="0.2"/>
    <row r="30" spans="1:1" ht="15.75" customHeight="1" x14ac:dyDescent="0.2"/>
    <row r="31" spans="1:1" ht="15.75" customHeight="1" x14ac:dyDescent="0.2"/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</vt:lpstr>
      <vt:lpstr>2</vt:lpstr>
      <vt:lpstr>3</vt:lpstr>
      <vt:lpstr>Ratio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Saikat Barua</dc:creator>
  <cp:lastModifiedBy>Anik</cp:lastModifiedBy>
  <dcterms:created xsi:type="dcterms:W3CDTF">2017-04-17T04:07:28Z</dcterms:created>
  <dcterms:modified xsi:type="dcterms:W3CDTF">2020-04-11T14:47:28Z</dcterms:modified>
</cp:coreProperties>
</file>