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360" yWindow="90" windowWidth="105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31" i="3" l="1"/>
  <c r="I49" i="3" s="1"/>
  <c r="I43" i="2"/>
  <c r="I41" i="2"/>
  <c r="I34" i="2"/>
  <c r="I36" i="2" s="1"/>
  <c r="I27" i="2"/>
  <c r="I7" i="2"/>
  <c r="I14" i="2" s="1"/>
  <c r="I58" i="1"/>
  <c r="I55" i="1"/>
  <c r="I57" i="1" s="1"/>
  <c r="I40" i="1"/>
  <c r="I43" i="1" s="1"/>
  <c r="I24" i="1"/>
  <c r="H49" i="3"/>
  <c r="H43" i="2"/>
  <c r="H44" i="3"/>
  <c r="I44" i="3"/>
  <c r="H38" i="3"/>
  <c r="I38" i="3"/>
  <c r="H20" i="3"/>
  <c r="H31" i="3" s="1"/>
  <c r="I20" i="3"/>
  <c r="H41" i="2"/>
  <c r="H34" i="2"/>
  <c r="H36" i="2" s="1"/>
  <c r="H27" i="2"/>
  <c r="H7" i="2"/>
  <c r="H14" i="2" s="1"/>
  <c r="H58" i="1"/>
  <c r="H57" i="1"/>
  <c r="H56" i="1"/>
  <c r="H55" i="1"/>
  <c r="H43" i="1"/>
  <c r="H40" i="1"/>
  <c r="H28" i="1"/>
  <c r="H24" i="1"/>
  <c r="H20" i="1"/>
  <c r="I20" i="1"/>
  <c r="H15" i="1"/>
  <c r="I15" i="1"/>
  <c r="H11" i="1"/>
  <c r="I11" i="1"/>
  <c r="I46" i="3" l="1"/>
  <c r="I48" i="3" s="1"/>
  <c r="I28" i="2"/>
  <c r="I37" i="2" s="1"/>
  <c r="I42" i="2" s="1"/>
  <c r="I56" i="1"/>
  <c r="I28" i="1"/>
  <c r="H46" i="3"/>
  <c r="H48" i="3" s="1"/>
  <c r="H28" i="2"/>
  <c r="H37" i="2" s="1"/>
  <c r="H42" i="2" s="1"/>
  <c r="G43" i="2"/>
  <c r="B14" i="2"/>
  <c r="C14" i="2"/>
  <c r="D14" i="2"/>
  <c r="E14" i="2"/>
  <c r="F14" i="2"/>
  <c r="G14" i="2"/>
  <c r="G7" i="2"/>
  <c r="F7" i="2" l="1"/>
  <c r="G56" i="1"/>
  <c r="G44" i="3"/>
  <c r="G38" i="3"/>
  <c r="G20" i="3"/>
  <c r="G31" i="3" s="1"/>
  <c r="G41" i="2"/>
  <c r="G34" i="2"/>
  <c r="G36" i="2" s="1"/>
  <c r="G27" i="2"/>
  <c r="G58" i="1"/>
  <c r="G55" i="1"/>
  <c r="G57" i="1" s="1"/>
  <c r="G40" i="1"/>
  <c r="G43" i="1" s="1"/>
  <c r="G24" i="1"/>
  <c r="G20" i="1"/>
  <c r="G15" i="1"/>
  <c r="G11" i="1"/>
  <c r="G49" i="3" l="1"/>
  <c r="G46" i="3"/>
  <c r="G48" i="3" s="1"/>
  <c r="G28" i="2"/>
  <c r="G37" i="2" s="1"/>
  <c r="G42" i="2" s="1"/>
  <c r="G28" i="1"/>
  <c r="B11" i="1"/>
  <c r="C11" i="1"/>
  <c r="D11" i="1"/>
  <c r="E11" i="1"/>
  <c r="B15" i="1"/>
  <c r="C15" i="1"/>
  <c r="D15" i="1"/>
  <c r="E15" i="1"/>
  <c r="B20" i="1"/>
  <c r="C20" i="1"/>
  <c r="D20" i="1"/>
  <c r="E20" i="1"/>
  <c r="B24" i="1"/>
  <c r="C24" i="1"/>
  <c r="D24" i="1"/>
  <c r="E24" i="1"/>
  <c r="B40" i="1"/>
  <c r="B43" i="1" s="1"/>
  <c r="C40" i="1"/>
  <c r="C43" i="1" s="1"/>
  <c r="D40" i="1"/>
  <c r="D43" i="1" s="1"/>
  <c r="E40" i="1"/>
  <c r="E43" i="1" s="1"/>
  <c r="B55" i="1"/>
  <c r="B57" i="1" s="1"/>
  <c r="C55" i="1"/>
  <c r="C57" i="1" s="1"/>
  <c r="D55" i="1"/>
  <c r="D57" i="1" s="1"/>
  <c r="E55" i="1"/>
  <c r="E57" i="1" s="1"/>
  <c r="D28" i="1" l="1"/>
  <c r="B56" i="1"/>
  <c r="E56" i="1"/>
  <c r="C56" i="1"/>
  <c r="E28" i="1"/>
  <c r="C28" i="1"/>
  <c r="B28" i="1"/>
  <c r="D56" i="1"/>
  <c r="B34" i="2" l="1"/>
  <c r="C34" i="2"/>
  <c r="D34" i="2"/>
  <c r="E34" i="2"/>
  <c r="F34" i="2"/>
  <c r="B7" i="2" l="1"/>
  <c r="B6" i="4" s="1"/>
  <c r="C7" i="2"/>
  <c r="C6" i="4" s="1"/>
  <c r="D7" i="2"/>
  <c r="D6" i="4" s="1"/>
  <c r="E7" i="2"/>
  <c r="E6" i="4" s="1"/>
  <c r="F6" i="4"/>
  <c r="F44" i="3" l="1"/>
  <c r="E44" i="3"/>
  <c r="D44" i="3"/>
  <c r="C44" i="3"/>
  <c r="B44" i="3"/>
  <c r="F38" i="3"/>
  <c r="E38" i="3"/>
  <c r="D38" i="3"/>
  <c r="C38" i="3"/>
  <c r="B38" i="3"/>
  <c r="F20" i="3"/>
  <c r="F31" i="3" s="1"/>
  <c r="F49" i="3" s="1"/>
  <c r="E20" i="3"/>
  <c r="E31" i="3" s="1"/>
  <c r="E49" i="3" s="1"/>
  <c r="D20" i="3"/>
  <c r="D31" i="3" s="1"/>
  <c r="C20" i="3"/>
  <c r="C31" i="3" s="1"/>
  <c r="C49" i="3" s="1"/>
  <c r="B20" i="3"/>
  <c r="B31" i="3" s="1"/>
  <c r="F41" i="2"/>
  <c r="E41" i="2"/>
  <c r="D41" i="2"/>
  <c r="C41" i="2"/>
  <c r="B41" i="2"/>
  <c r="F36" i="2"/>
  <c r="E36" i="2"/>
  <c r="D36" i="2"/>
  <c r="C36" i="2"/>
  <c r="B36" i="2"/>
  <c r="F27" i="2"/>
  <c r="E27" i="2"/>
  <c r="D27" i="2"/>
  <c r="C27" i="2"/>
  <c r="B27" i="2"/>
  <c r="B46" i="3" l="1"/>
  <c r="B48" i="3" s="1"/>
  <c r="B49" i="3"/>
  <c r="D46" i="3"/>
  <c r="D49" i="3"/>
  <c r="E46" i="3"/>
  <c r="E48" i="3" s="1"/>
  <c r="C46" i="3"/>
  <c r="C48" i="3" s="1"/>
  <c r="F28" i="2"/>
  <c r="F37" i="2" s="1"/>
  <c r="F42" i="2" s="1"/>
  <c r="D48" i="3"/>
  <c r="F46" i="3"/>
  <c r="F48" i="3" s="1"/>
  <c r="E28" i="2"/>
  <c r="D28" i="2"/>
  <c r="C28" i="2"/>
  <c r="B28" i="2"/>
  <c r="F11" i="1"/>
  <c r="F55" i="1"/>
  <c r="F57" i="1" s="1"/>
  <c r="F40" i="1"/>
  <c r="F43" i="1" s="1"/>
  <c r="F24" i="1"/>
  <c r="F20" i="1"/>
  <c r="F15" i="1"/>
  <c r="F8" i="4" l="1"/>
  <c r="F43" i="2"/>
  <c r="F28" i="1"/>
  <c r="F7" i="4"/>
  <c r="B37" i="2"/>
  <c r="B42" i="2" s="1"/>
  <c r="B7" i="4"/>
  <c r="E37" i="2"/>
  <c r="E42" i="2" s="1"/>
  <c r="E7" i="4"/>
  <c r="F10" i="4"/>
  <c r="C37" i="2"/>
  <c r="C42" i="2" s="1"/>
  <c r="C7" i="4"/>
  <c r="D37" i="2"/>
  <c r="D42" i="2" s="1"/>
  <c r="D7" i="4"/>
  <c r="F56" i="1"/>
  <c r="B8" i="4" l="1"/>
  <c r="B43" i="2"/>
  <c r="D8" i="4"/>
  <c r="D43" i="2"/>
  <c r="E8" i="4"/>
  <c r="E43" i="2"/>
  <c r="C8" i="4"/>
  <c r="C43" i="2"/>
  <c r="E10" i="4"/>
  <c r="E9" i="4"/>
  <c r="D10" i="4"/>
  <c r="D9" i="4"/>
  <c r="B10" i="4"/>
  <c r="C10" i="4"/>
  <c r="B9" i="4"/>
  <c r="C9" i="4"/>
  <c r="F9" i="4"/>
</calcChain>
</file>

<file path=xl/sharedStrings.xml><?xml version="1.0" encoding="utf-8"?>
<sst xmlns="http://schemas.openxmlformats.org/spreadsheetml/2006/main" count="160" uniqueCount="127">
  <si>
    <t>In hand(including foreign currencies)</t>
  </si>
  <si>
    <t>In Bangladesh</t>
  </si>
  <si>
    <t>Others</t>
  </si>
  <si>
    <t>loans ,cash credits, overdraft etc</t>
  </si>
  <si>
    <t>Bills payable</t>
  </si>
  <si>
    <t>Saving  bank deposits</t>
  </si>
  <si>
    <t>Other liabilities</t>
  </si>
  <si>
    <t>Subordinated Debt</t>
  </si>
  <si>
    <t>Paid up share capital</t>
  </si>
  <si>
    <t>Share premium</t>
  </si>
  <si>
    <t>Statutory reserve</t>
  </si>
  <si>
    <t>Other reserve</t>
  </si>
  <si>
    <t>Investment income</t>
  </si>
  <si>
    <t xml:space="preserve">Commission ,exchange and brokerage </t>
  </si>
  <si>
    <t>Legal expenses</t>
  </si>
  <si>
    <t>Auditors fees</t>
  </si>
  <si>
    <t>Charge on loans losses</t>
  </si>
  <si>
    <t>Other expenses</t>
  </si>
  <si>
    <t>Directors fees</t>
  </si>
  <si>
    <t>Specific provision foe loans</t>
  </si>
  <si>
    <t>Current tax</t>
  </si>
  <si>
    <t>Deferred tax</t>
  </si>
  <si>
    <t>Interest payments</t>
  </si>
  <si>
    <t>Dividend receipts in cash</t>
  </si>
  <si>
    <t>Gain on sale of shares</t>
  </si>
  <si>
    <t xml:space="preserve">Cash payments to employees </t>
  </si>
  <si>
    <t>Cash payments to suppliers</t>
  </si>
  <si>
    <t>Payments for other operating activities</t>
  </si>
  <si>
    <t>Operating profit before changes in operating assets and liabilities</t>
  </si>
  <si>
    <t>Statutory deposits</t>
  </si>
  <si>
    <t>Purchase /sale of trading securities</t>
  </si>
  <si>
    <t>Loans and advances to other banks</t>
  </si>
  <si>
    <t>Loans and advances to customers</t>
  </si>
  <si>
    <t>Other assets</t>
  </si>
  <si>
    <t>Deposits from other banks</t>
  </si>
  <si>
    <t>Deposits from customers</t>
  </si>
  <si>
    <t>Other liabilities account of customers</t>
  </si>
  <si>
    <t>Payments for purchase of securities</t>
  </si>
  <si>
    <t>Proceeds from sale of securities</t>
  </si>
  <si>
    <t>Purchase of property, plant and equipment</t>
  </si>
  <si>
    <t>Sale proceeds of property, plant and equipment</t>
  </si>
  <si>
    <t>Receipts from issue of loan capital and debt securities</t>
  </si>
  <si>
    <t>Payment for redemption of loan capital and debt securities</t>
  </si>
  <si>
    <t>Dividends paid</t>
  </si>
  <si>
    <t>Government</t>
  </si>
  <si>
    <t>Assets revaluation reserve</t>
  </si>
  <si>
    <t>Retained earnings</t>
  </si>
  <si>
    <t>Ratio</t>
  </si>
  <si>
    <t>Operating Margin</t>
  </si>
  <si>
    <t>Net Margin</t>
  </si>
  <si>
    <t>Capital to Risk Weighted Assets Ratio</t>
  </si>
  <si>
    <t>Quarter 3</t>
  </si>
  <si>
    <t>Quarter 1</t>
  </si>
  <si>
    <t>Quarter 2</t>
  </si>
  <si>
    <t>As at Quarter end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</si>
  <si>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</si>
  <si>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</si>
  <si>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</si>
  <si>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</si>
  <si>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</si>
  <si>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</si>
  <si>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</si>
  <si>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</si>
  <si>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</si>
  <si>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</si>
  <si>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</si>
  <si>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</si>
  <si>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</si>
  <si>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</si>
  <si>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</si>
  <si>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</si>
  <si>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</si>
  <si>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</si>
  <si>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</si>
  <si>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</si>
  <si>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</si>
  <si>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</si>
  <si>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</si>
  <si>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</si>
  <si>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</si>
  <si>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</si>
  <si>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</si>
  <si>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</si>
  <si>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</si>
  <si>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</si>
  <si>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</si>
  <si>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</si>
  <si>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</si>
  <si>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</si>
  <si>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</si>
  <si>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</si>
  <si>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</si>
  <si>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</si>
  <si>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</si>
  <si>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</si>
  <si>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with Bangladesh &amp; its agent (Including foreign currencies)</t>
  </si>
  <si>
    <t>Outside Bangladesh</t>
  </si>
  <si>
    <t>Bills purchased and discounted</t>
  </si>
  <si>
    <t>Current deposits &amp; other accounts</t>
  </si>
  <si>
    <t>Term deposits</t>
  </si>
  <si>
    <t>Dividend equalization account</t>
  </si>
  <si>
    <t>Revaluation reserve of HTM securities</t>
  </si>
  <si>
    <t>Proposed dividend: Cash dividend @ 30% i.e. Taka 3 per share, cash dividend @40% i.e. Taka 4 per share for 2014, of Taka 10 each. (2015: :Cash dividend 40% i.e. Taka 4 per share of Taka 10Each)</t>
  </si>
  <si>
    <t>Interest income</t>
  </si>
  <si>
    <t>Interest  paid on deposits &amp; borrowing etc.</t>
  </si>
  <si>
    <t>Other operating income</t>
  </si>
  <si>
    <t>Salary &amp; allowances</t>
  </si>
  <si>
    <t>Rent ,taxes insurance, electricity etc.</t>
  </si>
  <si>
    <t>Postage, stamp, telecommunication etc.</t>
  </si>
  <si>
    <t>Stationery ,printing ,advertisements etc.</t>
  </si>
  <si>
    <t>Managing Director &amp; CEO's salary &amp; allowances</t>
  </si>
  <si>
    <t>Depreciation and repair of banks assets</t>
  </si>
  <si>
    <t>Provision for loans and off balancing sheets exposures</t>
  </si>
  <si>
    <t>General Provision for loans</t>
  </si>
  <si>
    <t>General provision for off balance sheet exposure</t>
  </si>
  <si>
    <t>Other provision</t>
  </si>
  <si>
    <t>Interest receipts in cash</t>
  </si>
  <si>
    <t>Gain on sale of securities</t>
  </si>
  <si>
    <t>Recoveries for loan previously written off</t>
  </si>
  <si>
    <t>Fee &amp; commission receipts in cash</t>
  </si>
  <si>
    <t>Income taxes paid</t>
  </si>
  <si>
    <t>Receipts from other operating activities</t>
  </si>
  <si>
    <t>Dutch-Bangla Bank Limited</t>
  </si>
  <si>
    <t>Balance sheet</t>
  </si>
  <si>
    <t>Income Statement</t>
  </si>
  <si>
    <t>Cash Flow Statement</t>
  </si>
  <si>
    <t xml:space="preserve">Quarter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</si>
</sst>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Fill="1"/>
    <xf numFmtId="1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10" fontId="0" fillId="0" borderId="0" xfId="2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1" applyNumberFormat="1" applyFont="1"/>
    <xf numFmtId="164" fontId="2" fillId="2" borderId="0" xfId="1" applyNumberFormat="1" applyFont="1" applyFill="1"/>
    <xf numFmtId="15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2" fillId="0" borderId="1" xfId="0" applyFont="1" applyBorder="1"/>
    <xf numFmtId="43" fontId="2" fillId="0" borderId="0" xfId="1" applyNumberFormat="1" applyFont="1"/>
    <xf numFmtId="0" fontId="2" fillId="0" borderId="2" xfId="0" applyFont="1" applyBorder="1"/>
    <xf numFmtId="2" fontId="2" fillId="0" borderId="0" xfId="0" applyNumberFormat="1" applyFont="1"/>
    <xf numFmtId="165" fontId="2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5" fontId="2" fillId="0" borderId="0" xfId="0" applyNumberFormat="1" applyFont="1"/>
    <xf numFmtId="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pane xSplit="1" ySplit="5" topLeftCell="H21" activePane="bottomRight" state="frozen"/>
      <selection pane="topRight" activeCell="B1" sqref="B1"/>
      <selection pane="bottomLeft" activeCell="A4" sqref="A4"/>
      <selection pane="bottomRight" activeCell="I54" sqref="I54"/>
    </sheetView>
  </sheetViews>
  <sheetFormatPr defaultRowHeight="15" x14ac:dyDescent="0.25"/>
  <cols>
    <col min="1" max="1" width="46.140625" customWidth="1"/>
    <col min="2" max="4" width="16.28515625" bestFit="1" customWidth="1"/>
    <col min="5" max="5" width="18" bestFit="1" customWidth="1"/>
    <col min="6" max="6" width="17" bestFit="1" customWidth="1"/>
    <col min="7" max="7" width="16.85546875" customWidth="1"/>
    <col min="8" max="9" width="16.28515625" bestFit="1" customWidth="1"/>
  </cols>
  <sheetData>
    <row r="1" spans="1:9" x14ac:dyDescent="0.25">
      <c r="A1" s="1" t="s">
        <v>122</v>
      </c>
    </row>
    <row r="2" spans="1:9" x14ac:dyDescent="0.25">
      <c r="A2" s="1" t="s">
        <v>123</v>
      </c>
    </row>
    <row r="3" spans="1:9" x14ac:dyDescent="0.25">
      <c r="A3" t="s">
        <v>54</v>
      </c>
    </row>
    <row r="4" spans="1:9" x14ac:dyDescent="0.25">
      <c r="B4" s="13" t="s">
        <v>53</v>
      </c>
      <c r="C4" s="13" t="s">
        <v>51</v>
      </c>
      <c r="D4" s="13" t="s">
        <v>52</v>
      </c>
      <c r="E4" s="13" t="s">
        <v>53</v>
      </c>
      <c r="F4" s="13" t="s">
        <v>51</v>
      </c>
      <c r="G4" s="14" t="s">
        <v>52</v>
      </c>
      <c r="H4" s="14" t="s">
        <v>126</v>
      </c>
      <c r="I4" s="14" t="s">
        <v>51</v>
      </c>
    </row>
    <row r="5" spans="1:9" ht="15.75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9">
        <v>43555</v>
      </c>
      <c r="H5" s="29">
        <v>43646</v>
      </c>
      <c r="I5" s="29">
        <v>43738</v>
      </c>
    </row>
    <row r="6" spans="1:9" x14ac:dyDescent="0.25">
      <c r="B6" s="14"/>
      <c r="C6" s="14"/>
      <c r="D6" s="14"/>
      <c r="E6" s="14"/>
      <c r="F6" s="14"/>
    </row>
    <row r="7" spans="1:9" x14ac:dyDescent="0.25">
      <c r="A7" s="18" t="s">
        <v>55</v>
      </c>
    </row>
    <row r="8" spans="1:9" x14ac:dyDescent="0.25">
      <c r="A8" s="26" t="s">
        <v>56</v>
      </c>
      <c r="B8" s="4"/>
      <c r="C8" s="4"/>
      <c r="D8" s="4"/>
      <c r="E8" s="4"/>
      <c r="F8" s="4"/>
    </row>
    <row r="9" spans="1:9" x14ac:dyDescent="0.25">
      <c r="A9" s="27" t="s">
        <v>0</v>
      </c>
      <c r="B9" s="4">
        <v>14924155004</v>
      </c>
      <c r="C9" s="4">
        <v>13529861916</v>
      </c>
      <c r="D9" s="4">
        <v>12884863856</v>
      </c>
      <c r="E9" s="4">
        <v>11964935205</v>
      </c>
      <c r="F9" s="4">
        <v>13424335615</v>
      </c>
      <c r="G9" s="3">
        <v>15530596965</v>
      </c>
      <c r="H9" s="3">
        <v>16075152337</v>
      </c>
      <c r="I9" s="3">
        <v>13588077031</v>
      </c>
    </row>
    <row r="10" spans="1:9" ht="30" x14ac:dyDescent="0.25">
      <c r="A10" s="28" t="s">
        <v>95</v>
      </c>
      <c r="B10" s="4">
        <v>17334129072</v>
      </c>
      <c r="C10" s="4">
        <v>16320495296</v>
      </c>
      <c r="D10" s="4">
        <v>20658077086</v>
      </c>
      <c r="E10" s="4">
        <v>25280301941</v>
      </c>
      <c r="F10" s="4">
        <v>25272773773</v>
      </c>
      <c r="G10" s="3">
        <v>19967686193</v>
      </c>
      <c r="H10" s="3">
        <v>25822262193</v>
      </c>
      <c r="I10" s="3">
        <v>21515865165</v>
      </c>
    </row>
    <row r="11" spans="1:9" x14ac:dyDescent="0.25">
      <c r="B11" s="5">
        <f t="shared" ref="B11:C11" si="0">SUM(B8:B10)</f>
        <v>32258284076</v>
      </c>
      <c r="C11" s="5">
        <f t="shared" si="0"/>
        <v>29850357212</v>
      </c>
      <c r="D11" s="5">
        <f t="shared" ref="D11:E11" si="1">SUM(D9:D10)</f>
        <v>33542940942</v>
      </c>
      <c r="E11" s="5">
        <f t="shared" si="1"/>
        <v>37245237146</v>
      </c>
      <c r="F11" s="5">
        <f>SUM(F9:F10)</f>
        <v>38697109388</v>
      </c>
      <c r="G11" s="5">
        <f>SUM(G9:G10)</f>
        <v>35498283158</v>
      </c>
      <c r="H11" s="5">
        <f t="shared" ref="H11:I11" si="2">SUM(H9:H10)</f>
        <v>41897414530</v>
      </c>
      <c r="I11" s="5">
        <f t="shared" si="2"/>
        <v>35103942196</v>
      </c>
    </row>
    <row r="12" spans="1:9" x14ac:dyDescent="0.25">
      <c r="A12" s="26" t="s">
        <v>57</v>
      </c>
      <c r="B12" s="4"/>
      <c r="C12" s="4"/>
      <c r="D12" s="4"/>
      <c r="E12" s="4"/>
      <c r="F12" s="4"/>
    </row>
    <row r="13" spans="1:9" x14ac:dyDescent="0.25">
      <c r="A13" s="27" t="s">
        <v>1</v>
      </c>
      <c r="B13" s="4">
        <v>29670031464</v>
      </c>
      <c r="C13" s="4">
        <v>34908567112</v>
      </c>
      <c r="D13" s="4">
        <v>9177318294</v>
      </c>
      <c r="E13" s="4">
        <v>14126060202</v>
      </c>
      <c r="F13" s="4">
        <v>19872111450</v>
      </c>
      <c r="G13" s="3">
        <v>15451768015</v>
      </c>
      <c r="H13" s="3">
        <v>13944252262</v>
      </c>
      <c r="I13" s="3">
        <v>13775674405</v>
      </c>
    </row>
    <row r="14" spans="1:9" x14ac:dyDescent="0.25">
      <c r="A14" s="27" t="s">
        <v>96</v>
      </c>
      <c r="B14" s="4">
        <v>3246154315</v>
      </c>
      <c r="C14" s="4">
        <v>1089159963</v>
      </c>
      <c r="D14" s="4">
        <v>5307356791</v>
      </c>
      <c r="E14" s="4">
        <v>1839164951</v>
      </c>
      <c r="F14" s="4">
        <v>2646119188</v>
      </c>
      <c r="G14" s="3">
        <v>4852936797</v>
      </c>
      <c r="H14" s="3">
        <v>1469035622</v>
      </c>
      <c r="I14" s="3">
        <v>138592298</v>
      </c>
    </row>
    <row r="15" spans="1:9" x14ac:dyDescent="0.25">
      <c r="B15" s="5">
        <f t="shared" ref="B15:E15" si="3">SUM(B13:B14)</f>
        <v>32916185779</v>
      </c>
      <c r="C15" s="5">
        <f t="shared" si="3"/>
        <v>35997727075</v>
      </c>
      <c r="D15" s="5">
        <f t="shared" si="3"/>
        <v>14484675085</v>
      </c>
      <c r="E15" s="5">
        <f t="shared" si="3"/>
        <v>15965225153</v>
      </c>
      <c r="F15" s="5">
        <f>SUM(F13:F14)</f>
        <v>22518230638</v>
      </c>
      <c r="G15" s="5">
        <f>SUM(G13:G14)</f>
        <v>20304704812</v>
      </c>
      <c r="H15" s="5">
        <f t="shared" ref="H15:I15" si="4">SUM(H13:H14)</f>
        <v>15413287884</v>
      </c>
      <c r="I15" s="5">
        <f t="shared" si="4"/>
        <v>13914266703</v>
      </c>
    </row>
    <row r="16" spans="1:9" x14ac:dyDescent="0.25">
      <c r="A16" s="26" t="s">
        <v>58</v>
      </c>
      <c r="B16" s="4">
        <v>2000000000</v>
      </c>
      <c r="C16" s="4"/>
      <c r="D16" s="4">
        <v>1350000000</v>
      </c>
      <c r="E16" s="4">
        <v>2080000000</v>
      </c>
      <c r="F16" s="4">
        <v>2670000000</v>
      </c>
      <c r="G16" s="3">
        <v>2500000000</v>
      </c>
      <c r="I16" s="3">
        <v>13170000000</v>
      </c>
    </row>
    <row r="17" spans="1:9" x14ac:dyDescent="0.25">
      <c r="A17" s="26" t="s">
        <v>59</v>
      </c>
      <c r="B17" s="4"/>
      <c r="C17" s="4"/>
      <c r="D17" s="4"/>
      <c r="E17" s="4"/>
      <c r="F17" s="4"/>
    </row>
    <row r="18" spans="1:9" x14ac:dyDescent="0.25">
      <c r="A18" s="27" t="s">
        <v>44</v>
      </c>
      <c r="B18" s="4">
        <v>26633409297</v>
      </c>
      <c r="C18" s="4">
        <v>24906337997</v>
      </c>
      <c r="D18" s="4">
        <v>27455471452</v>
      </c>
      <c r="E18" s="4">
        <v>25825143566</v>
      </c>
      <c r="F18" s="4">
        <v>25593984526</v>
      </c>
      <c r="G18" s="3">
        <v>33367914630</v>
      </c>
      <c r="H18" s="3">
        <v>34968915113</v>
      </c>
      <c r="I18" s="3">
        <v>43878875002</v>
      </c>
    </row>
    <row r="19" spans="1:9" x14ac:dyDescent="0.25">
      <c r="A19" s="27" t="s">
        <v>2</v>
      </c>
      <c r="B19" s="4">
        <v>247243434</v>
      </c>
      <c r="C19" s="4">
        <v>247243434</v>
      </c>
      <c r="D19" s="4">
        <v>251283434</v>
      </c>
      <c r="E19" s="4">
        <v>251283434</v>
      </c>
      <c r="F19" s="4">
        <v>251283434</v>
      </c>
      <c r="G19" s="3">
        <v>1411283434</v>
      </c>
      <c r="H19" s="3">
        <v>1411283434</v>
      </c>
      <c r="I19" s="3">
        <v>1411283434</v>
      </c>
    </row>
    <row r="20" spans="1:9" x14ac:dyDescent="0.25">
      <c r="B20" s="5">
        <f t="shared" ref="B20:E20" si="5">SUM(B18:B19)</f>
        <v>26880652731</v>
      </c>
      <c r="C20" s="5">
        <f t="shared" si="5"/>
        <v>25153581431</v>
      </c>
      <c r="D20" s="5">
        <f t="shared" si="5"/>
        <v>27706754886</v>
      </c>
      <c r="E20" s="5">
        <f t="shared" si="5"/>
        <v>26076427000</v>
      </c>
      <c r="F20" s="5">
        <f>SUM(F18:F19)</f>
        <v>25845267960</v>
      </c>
      <c r="G20" s="5">
        <f>SUM(G18:G19)</f>
        <v>34779198064</v>
      </c>
      <c r="H20" s="5">
        <f t="shared" ref="H20:I20" si="6">SUM(H18:H19)</f>
        <v>36380198547</v>
      </c>
      <c r="I20" s="5">
        <f t="shared" si="6"/>
        <v>45290158436</v>
      </c>
    </row>
    <row r="21" spans="1:9" x14ac:dyDescent="0.25">
      <c r="A21" s="26" t="s">
        <v>59</v>
      </c>
      <c r="B21" s="4"/>
      <c r="C21" s="4"/>
      <c r="D21" s="4"/>
      <c r="E21" s="4"/>
      <c r="F21" s="4"/>
    </row>
    <row r="22" spans="1:9" x14ac:dyDescent="0.25">
      <c r="A22" s="27" t="s">
        <v>3</v>
      </c>
      <c r="B22" s="4">
        <v>173639012135</v>
      </c>
      <c r="C22" s="4">
        <v>183504059200</v>
      </c>
      <c r="D22" s="4">
        <v>193591215270</v>
      </c>
      <c r="E22" s="4">
        <v>199669519705</v>
      </c>
      <c r="F22" s="4">
        <v>196168533474</v>
      </c>
      <c r="G22" s="3">
        <v>215808721241</v>
      </c>
      <c r="H22" s="3">
        <v>227954046262</v>
      </c>
      <c r="I22" s="3">
        <v>228437319738</v>
      </c>
    </row>
    <row r="23" spans="1:9" x14ac:dyDescent="0.25">
      <c r="A23" s="27" t="s">
        <v>97</v>
      </c>
      <c r="B23" s="4">
        <v>12577977805</v>
      </c>
      <c r="C23" s="4">
        <v>13271595448</v>
      </c>
      <c r="D23" s="4">
        <v>18294055875</v>
      </c>
      <c r="E23" s="4">
        <v>20970185699</v>
      </c>
      <c r="F23" s="4">
        <v>21013792031</v>
      </c>
      <c r="G23" s="3">
        <v>22109004054</v>
      </c>
      <c r="H23" s="3">
        <v>18563793946</v>
      </c>
      <c r="I23" s="3">
        <v>17168958714</v>
      </c>
    </row>
    <row r="24" spans="1:9" x14ac:dyDescent="0.25">
      <c r="B24" s="5">
        <f t="shared" ref="B24:E24" si="7">SUM(B22:B23)</f>
        <v>186216989940</v>
      </c>
      <c r="C24" s="5">
        <f>SUM(C22:C23)</f>
        <v>196775654648</v>
      </c>
      <c r="D24" s="5">
        <f t="shared" si="7"/>
        <v>211885271145</v>
      </c>
      <c r="E24" s="5">
        <f t="shared" si="7"/>
        <v>220639705404</v>
      </c>
      <c r="F24" s="5">
        <f>SUM(F22:F23)</f>
        <v>217182325505</v>
      </c>
      <c r="G24" s="5">
        <f>SUM(G22:G23)</f>
        <v>237917725295</v>
      </c>
      <c r="H24" s="5">
        <f>SUM(H22:H23)</f>
        <v>246517840208</v>
      </c>
      <c r="I24" s="5">
        <f>SUM(I22:I23)</f>
        <v>245606278452</v>
      </c>
    </row>
    <row r="25" spans="1:9" x14ac:dyDescent="0.25">
      <c r="A25" s="19" t="s">
        <v>60</v>
      </c>
      <c r="B25" s="4">
        <v>5001319679</v>
      </c>
      <c r="C25" s="4">
        <v>4995061424</v>
      </c>
      <c r="D25" s="4">
        <v>5283185566</v>
      </c>
      <c r="E25" s="4">
        <v>5225572862</v>
      </c>
      <c r="F25" s="4">
        <v>5129942207</v>
      </c>
      <c r="G25" s="4">
        <v>5655571686</v>
      </c>
      <c r="H25" s="3">
        <v>5590896571</v>
      </c>
      <c r="I25" s="3">
        <v>5483822895</v>
      </c>
    </row>
    <row r="26" spans="1:9" x14ac:dyDescent="0.25">
      <c r="A26" s="19" t="s">
        <v>61</v>
      </c>
      <c r="B26" s="4">
        <v>15582728524</v>
      </c>
      <c r="C26" s="4">
        <v>16804785564</v>
      </c>
      <c r="D26" s="4">
        <v>17279564444</v>
      </c>
      <c r="E26" s="4">
        <v>18281486257</v>
      </c>
      <c r="F26" s="4">
        <v>19350180886</v>
      </c>
      <c r="G26" s="4">
        <v>18109185386</v>
      </c>
      <c r="H26" s="3">
        <v>22897188729</v>
      </c>
      <c r="I26" s="3">
        <v>21613894320</v>
      </c>
    </row>
    <row r="27" spans="1:9" x14ac:dyDescent="0.25">
      <c r="A27" s="19" t="s">
        <v>62</v>
      </c>
      <c r="B27" s="4"/>
      <c r="C27" s="4"/>
      <c r="D27" s="4"/>
      <c r="E27" s="4"/>
      <c r="F27" s="4"/>
    </row>
    <row r="28" spans="1:9" x14ac:dyDescent="0.25">
      <c r="A28" s="1"/>
      <c r="B28" s="5">
        <f>B11+B15+B16++B20+B24+B25+B26</f>
        <v>300856160729</v>
      </c>
      <c r="C28" s="5">
        <f t="shared" ref="C28:D28" si="8">C11+C15+C20+C24+C25+C26+C16</f>
        <v>309577167354</v>
      </c>
      <c r="D28" s="5">
        <f t="shared" si="8"/>
        <v>311532392068</v>
      </c>
      <c r="E28" s="5">
        <f>E11+E15+E20+E24+E25+E26+E16</f>
        <v>325513653822</v>
      </c>
      <c r="F28" s="5">
        <f>F11+F15+F20+F24+F25+F26+F16</f>
        <v>331393056584</v>
      </c>
      <c r="G28" s="5">
        <f>G11+G15+G20+G24+G25+G26+G16</f>
        <v>354764668401</v>
      </c>
      <c r="H28" s="5">
        <f>H11+H15+H20+H24+H25+H26+H16</f>
        <v>368696826469</v>
      </c>
      <c r="I28" s="5">
        <f>I11+I15+I20+I24+I25+I26+I16</f>
        <v>380182363002</v>
      </c>
    </row>
    <row r="29" spans="1:9" x14ac:dyDescent="0.25">
      <c r="B29" s="4"/>
      <c r="C29" s="4"/>
      <c r="D29" s="4"/>
      <c r="E29" s="4"/>
      <c r="F29" s="4"/>
    </row>
    <row r="30" spans="1:9" x14ac:dyDescent="0.25">
      <c r="A30" s="18" t="s">
        <v>63</v>
      </c>
      <c r="B30" s="4"/>
      <c r="C30" s="4"/>
      <c r="D30" s="4"/>
      <c r="E30" s="4"/>
      <c r="F30" s="4"/>
    </row>
    <row r="31" spans="1:9" x14ac:dyDescent="0.25">
      <c r="B31" s="4"/>
      <c r="C31" s="4"/>
      <c r="D31" s="4"/>
      <c r="E31" s="4"/>
      <c r="F31" s="4"/>
    </row>
    <row r="32" spans="1:9" x14ac:dyDescent="0.25">
      <c r="A32" s="20" t="s">
        <v>64</v>
      </c>
      <c r="B32" s="4"/>
      <c r="C32" s="4"/>
      <c r="D32" s="4"/>
      <c r="E32" s="4"/>
      <c r="F32" s="4"/>
    </row>
    <row r="33" spans="1:9" x14ac:dyDescent="0.25">
      <c r="A33" s="20" t="s">
        <v>65</v>
      </c>
      <c r="B33" s="4">
        <v>27700512914</v>
      </c>
      <c r="C33" s="4">
        <v>29020018172</v>
      </c>
      <c r="D33" s="4">
        <v>21556034486</v>
      </c>
      <c r="E33" s="4">
        <v>21957800962</v>
      </c>
      <c r="F33" s="4">
        <v>21170942764</v>
      </c>
      <c r="G33" s="4">
        <v>21132110248</v>
      </c>
      <c r="H33" s="3">
        <v>17180330060</v>
      </c>
      <c r="I33" s="3">
        <v>17504169626</v>
      </c>
    </row>
    <row r="34" spans="1:9" x14ac:dyDescent="0.25">
      <c r="B34" s="4"/>
      <c r="C34" s="4"/>
      <c r="D34" s="4"/>
      <c r="E34" s="4"/>
      <c r="F34" s="4"/>
    </row>
    <row r="35" spans="1:9" x14ac:dyDescent="0.25">
      <c r="A35" s="20" t="s">
        <v>66</v>
      </c>
      <c r="B35" s="4"/>
      <c r="C35" s="4"/>
      <c r="D35" s="4"/>
      <c r="E35" s="4"/>
      <c r="F35" s="4"/>
    </row>
    <row r="36" spans="1:9" x14ac:dyDescent="0.25">
      <c r="A36" t="s">
        <v>98</v>
      </c>
      <c r="B36" s="4">
        <v>47863502833</v>
      </c>
      <c r="C36" s="4">
        <v>49327018703</v>
      </c>
      <c r="D36" s="4">
        <v>51479159746</v>
      </c>
      <c r="E36" s="4">
        <v>53516778920</v>
      </c>
      <c r="F36" s="4">
        <v>55066274665</v>
      </c>
      <c r="G36" s="3">
        <v>59615502316</v>
      </c>
      <c r="H36" s="3">
        <v>63027310534</v>
      </c>
      <c r="I36" s="3">
        <v>62893274131</v>
      </c>
    </row>
    <row r="37" spans="1:9" x14ac:dyDescent="0.25">
      <c r="A37" t="s">
        <v>4</v>
      </c>
      <c r="B37" s="4">
        <v>4574263508</v>
      </c>
      <c r="C37" s="4">
        <v>3233867912</v>
      </c>
      <c r="D37" s="4">
        <v>3231171514</v>
      </c>
      <c r="E37" s="4">
        <v>4867080885</v>
      </c>
      <c r="F37" s="4">
        <v>3044531629</v>
      </c>
      <c r="G37" s="3">
        <v>3337397028</v>
      </c>
      <c r="H37" s="3">
        <v>5477265043</v>
      </c>
      <c r="I37" s="3">
        <v>2946528447</v>
      </c>
    </row>
    <row r="38" spans="1:9" x14ac:dyDescent="0.25">
      <c r="A38" t="s">
        <v>5</v>
      </c>
      <c r="B38" s="4">
        <v>105265553671</v>
      </c>
      <c r="C38" s="4">
        <v>109512812134</v>
      </c>
      <c r="D38" s="4">
        <v>113382983345</v>
      </c>
      <c r="E38" s="4">
        <v>119346524228</v>
      </c>
      <c r="F38" s="4">
        <v>123336827908</v>
      </c>
      <c r="G38" s="3">
        <v>130915450439</v>
      </c>
      <c r="H38" s="3">
        <v>138097536368</v>
      </c>
      <c r="I38" s="3">
        <v>143736846873</v>
      </c>
    </row>
    <row r="39" spans="1:9" x14ac:dyDescent="0.25">
      <c r="A39" t="s">
        <v>99</v>
      </c>
      <c r="B39" s="4">
        <v>66676545620</v>
      </c>
      <c r="C39" s="4">
        <v>67509297263</v>
      </c>
      <c r="D39" s="4">
        <v>67276217646</v>
      </c>
      <c r="E39" s="4">
        <v>71639386296</v>
      </c>
      <c r="F39" s="4">
        <v>71980178124</v>
      </c>
      <c r="G39" s="3">
        <v>76279766938</v>
      </c>
      <c r="H39" s="3">
        <v>79827085029</v>
      </c>
      <c r="I39" s="3">
        <v>84491683373</v>
      </c>
    </row>
    <row r="40" spans="1:9" x14ac:dyDescent="0.25">
      <c r="B40" s="5">
        <f t="shared" ref="B40:E40" si="9">SUM(B36:B39)</f>
        <v>224379865632</v>
      </c>
      <c r="C40" s="5">
        <f t="shared" si="9"/>
        <v>229582996012</v>
      </c>
      <c r="D40" s="5">
        <f t="shared" si="9"/>
        <v>235369532251</v>
      </c>
      <c r="E40" s="5">
        <f t="shared" si="9"/>
        <v>249369770329</v>
      </c>
      <c r="F40" s="5">
        <f>SUM(F36:F39)</f>
        <v>253427812326</v>
      </c>
      <c r="G40" s="5">
        <f>SUM(G36:G39)</f>
        <v>270148116721</v>
      </c>
      <c r="H40" s="5">
        <f>SUM(H36:H39)</f>
        <v>286429196974</v>
      </c>
      <c r="I40" s="5">
        <f>SUM(I36:I39)</f>
        <v>294068332824</v>
      </c>
    </row>
    <row r="41" spans="1:9" x14ac:dyDescent="0.25">
      <c r="A41" s="20" t="s">
        <v>67</v>
      </c>
      <c r="B41" s="4">
        <v>22074047438</v>
      </c>
      <c r="C41" s="4">
        <v>24114623167</v>
      </c>
      <c r="D41" s="4">
        <v>27885458916</v>
      </c>
      <c r="E41" s="4">
        <v>26472111046</v>
      </c>
      <c r="F41" s="4">
        <v>28567821622</v>
      </c>
      <c r="G41" s="3">
        <v>28878892950</v>
      </c>
      <c r="H41" s="3">
        <v>29052709061</v>
      </c>
      <c r="I41" s="3">
        <v>31650670072</v>
      </c>
    </row>
    <row r="42" spans="1:9" x14ac:dyDescent="0.25">
      <c r="A42" s="20" t="s">
        <v>7</v>
      </c>
      <c r="B42" s="4">
        <v>8272838476</v>
      </c>
      <c r="C42" s="4">
        <v>7798307226</v>
      </c>
      <c r="D42" s="4">
        <v>7202825488</v>
      </c>
      <c r="E42" s="4">
        <v>7209075488</v>
      </c>
      <c r="F42" s="4">
        <v>6688919238</v>
      </c>
      <c r="G42" s="3">
        <v>11047187500</v>
      </c>
      <c r="H42" s="3">
        <v>11049687500</v>
      </c>
      <c r="I42" s="3">
        <v>10524843750</v>
      </c>
    </row>
    <row r="43" spans="1:9" x14ac:dyDescent="0.25">
      <c r="A43" s="1"/>
      <c r="B43" s="5">
        <f t="shared" ref="B43:E43" si="10">B33+B40+B41+B42</f>
        <v>282427264460</v>
      </c>
      <c r="C43" s="5">
        <f>C33+C40+C41+C42</f>
        <v>290515944577</v>
      </c>
      <c r="D43" s="5">
        <f t="shared" si="10"/>
        <v>292013851141</v>
      </c>
      <c r="E43" s="5">
        <f t="shared" si="10"/>
        <v>305008757825</v>
      </c>
      <c r="F43" s="5">
        <f>F33+F40+F41+F42</f>
        <v>309855495950</v>
      </c>
      <c r="G43" s="5">
        <f>G33+G40+G41+G42</f>
        <v>331206307419</v>
      </c>
      <c r="H43" s="5">
        <f>H33+H40+H41+H42</f>
        <v>343711923595</v>
      </c>
      <c r="I43" s="5">
        <f>I33+I40+I41+I42</f>
        <v>353748016272</v>
      </c>
    </row>
    <row r="44" spans="1:9" x14ac:dyDescent="0.25">
      <c r="B44" s="4"/>
      <c r="C44" s="4"/>
      <c r="D44" s="4"/>
      <c r="E44" s="4"/>
      <c r="F44" s="4"/>
    </row>
    <row r="45" spans="1:9" x14ac:dyDescent="0.25">
      <c r="A45" s="20" t="s">
        <v>68</v>
      </c>
      <c r="B45" s="4"/>
      <c r="C45" s="4"/>
      <c r="D45" s="4"/>
      <c r="E45" s="4"/>
      <c r="F45" s="4"/>
    </row>
    <row r="46" spans="1:9" x14ac:dyDescent="0.25">
      <c r="A46" t="s">
        <v>8</v>
      </c>
      <c r="B46" s="4">
        <v>2000000000</v>
      </c>
      <c r="C46" s="4">
        <v>2000000000</v>
      </c>
      <c r="D46" s="4">
        <v>2000000000</v>
      </c>
      <c r="E46" s="4">
        <v>2000000000</v>
      </c>
      <c r="F46" s="4">
        <v>2000000000</v>
      </c>
      <c r="G46" s="3">
        <v>2000000000</v>
      </c>
      <c r="H46" s="3">
        <v>5000000000</v>
      </c>
      <c r="I46" s="3">
        <v>5000000000</v>
      </c>
    </row>
    <row r="47" spans="1:9" x14ac:dyDescent="0.25">
      <c r="A47" t="s">
        <v>9</v>
      </c>
      <c r="B47" s="4">
        <v>11067500</v>
      </c>
      <c r="C47" s="4">
        <v>11067500</v>
      </c>
      <c r="D47" s="4">
        <v>11067500</v>
      </c>
      <c r="E47" s="4">
        <v>11067500</v>
      </c>
      <c r="F47" s="4">
        <v>11067500</v>
      </c>
      <c r="G47" s="3">
        <v>11067500</v>
      </c>
      <c r="H47" s="3">
        <v>11067500</v>
      </c>
      <c r="I47" s="3">
        <v>11067500</v>
      </c>
    </row>
    <row r="48" spans="1:9" x14ac:dyDescent="0.25">
      <c r="A48" t="s">
        <v>10</v>
      </c>
      <c r="B48" s="4">
        <v>8693987475</v>
      </c>
      <c r="C48" s="4">
        <v>8959570542</v>
      </c>
      <c r="D48" s="4">
        <v>9464750781</v>
      </c>
      <c r="E48" s="4">
        <v>9833705453</v>
      </c>
      <c r="F48" s="4">
        <v>10023954018</v>
      </c>
      <c r="G48" s="3">
        <v>9193048174</v>
      </c>
      <c r="H48" s="3">
        <v>9193048174</v>
      </c>
      <c r="I48" s="3">
        <v>9193048174</v>
      </c>
    </row>
    <row r="49" spans="1:9" x14ac:dyDescent="0.25">
      <c r="A49" t="s">
        <v>11</v>
      </c>
      <c r="B49" s="4"/>
      <c r="C49" s="4"/>
      <c r="D49" s="4"/>
      <c r="E49" s="4"/>
      <c r="F49" s="4"/>
    </row>
    <row r="50" spans="1:9" x14ac:dyDescent="0.25">
      <c r="A50" t="s">
        <v>100</v>
      </c>
      <c r="B50" s="4">
        <v>1566827195</v>
      </c>
      <c r="C50" s="4">
        <v>1566827195</v>
      </c>
      <c r="D50" s="4">
        <v>1766827195</v>
      </c>
      <c r="E50" s="4">
        <v>1766827195</v>
      </c>
      <c r="F50" s="4">
        <v>1766827195</v>
      </c>
      <c r="G50" s="3">
        <v>1766827195</v>
      </c>
      <c r="H50" s="3">
        <v>1766827195</v>
      </c>
      <c r="I50" s="3">
        <v>1766827195</v>
      </c>
    </row>
    <row r="51" spans="1:9" x14ac:dyDescent="0.25">
      <c r="A51" t="s">
        <v>45</v>
      </c>
      <c r="B51" s="4">
        <v>850413777</v>
      </c>
      <c r="C51" s="4">
        <v>850413777</v>
      </c>
      <c r="D51" s="4">
        <v>850413777</v>
      </c>
      <c r="E51" s="4">
        <v>850413777</v>
      </c>
      <c r="F51" s="4">
        <v>850413777</v>
      </c>
      <c r="G51" s="3">
        <v>850413777</v>
      </c>
      <c r="H51" s="3">
        <v>850413777</v>
      </c>
      <c r="I51" s="3">
        <v>850413777</v>
      </c>
    </row>
    <row r="52" spans="1:9" x14ac:dyDescent="0.25">
      <c r="A52" t="s">
        <v>101</v>
      </c>
      <c r="B52" s="4">
        <v>9143935</v>
      </c>
      <c r="C52" s="4">
        <v>9143935</v>
      </c>
      <c r="D52" s="4">
        <v>11595111</v>
      </c>
      <c r="E52" s="4">
        <v>11473900</v>
      </c>
      <c r="F52" s="4">
        <v>11101624</v>
      </c>
      <c r="G52" s="3">
        <v>14941288</v>
      </c>
      <c r="H52" s="3">
        <v>2009455</v>
      </c>
      <c r="I52" s="3">
        <v>2009455</v>
      </c>
    </row>
    <row r="53" spans="1:9" ht="60" x14ac:dyDescent="0.25">
      <c r="A53" s="6" t="s">
        <v>102</v>
      </c>
      <c r="B53" s="4"/>
      <c r="C53" s="4"/>
      <c r="D53" s="4"/>
      <c r="E53" s="4"/>
      <c r="F53" s="4"/>
    </row>
    <row r="54" spans="1:9" x14ac:dyDescent="0.25">
      <c r="A54" t="s">
        <v>46</v>
      </c>
      <c r="B54" s="4">
        <v>5297456387</v>
      </c>
      <c r="C54" s="15">
        <v>5664199827</v>
      </c>
      <c r="D54" s="4">
        <v>5413886563</v>
      </c>
      <c r="E54" s="4">
        <v>6031408172</v>
      </c>
      <c r="F54" s="4">
        <v>6874196520</v>
      </c>
      <c r="G54" s="3">
        <v>9722063046</v>
      </c>
      <c r="H54" s="3">
        <v>8161536773</v>
      </c>
      <c r="I54" s="3">
        <v>9610980630</v>
      </c>
    </row>
    <row r="55" spans="1:9" x14ac:dyDescent="0.25">
      <c r="A55" s="1"/>
      <c r="B55" s="5">
        <f t="shared" ref="B55:E55" si="11">SUM(B46:B54)</f>
        <v>18428896269</v>
      </c>
      <c r="C55" s="5">
        <f t="shared" si="11"/>
        <v>19061222776</v>
      </c>
      <c r="D55" s="5">
        <f t="shared" si="11"/>
        <v>19518540927</v>
      </c>
      <c r="E55" s="5">
        <f t="shared" si="11"/>
        <v>20504895997</v>
      </c>
      <c r="F55" s="5">
        <f>SUM(F46:F54)</f>
        <v>21537560634</v>
      </c>
      <c r="G55" s="5">
        <f>SUM(G46:G54)</f>
        <v>23558360980</v>
      </c>
      <c r="H55" s="5">
        <f>SUM(H46:H54)</f>
        <v>24984902874</v>
      </c>
      <c r="I55" s="5">
        <f>SUM(I46:I54)</f>
        <v>26434346731</v>
      </c>
    </row>
    <row r="56" spans="1:9" x14ac:dyDescent="0.25">
      <c r="A56" s="1"/>
      <c r="B56" s="5">
        <f t="shared" ref="B56:E56" si="12">B43+B55</f>
        <v>300856160729</v>
      </c>
      <c r="C56" s="5">
        <f>C43+C55+1</f>
        <v>309577167354</v>
      </c>
      <c r="D56" s="5">
        <f t="shared" si="12"/>
        <v>311532392068</v>
      </c>
      <c r="E56" s="5">
        <f t="shared" si="12"/>
        <v>325513653822</v>
      </c>
      <c r="F56" s="5">
        <f>F43+F55</f>
        <v>331393056584</v>
      </c>
      <c r="G56" s="5">
        <f>G43+G55+2</f>
        <v>354764668401</v>
      </c>
      <c r="H56" s="5">
        <f>H43+H55+2</f>
        <v>368696826471</v>
      </c>
      <c r="I56" s="5">
        <f>I43+I55+2</f>
        <v>380182363005</v>
      </c>
    </row>
    <row r="57" spans="1:9" x14ac:dyDescent="0.25">
      <c r="A57" s="21" t="s">
        <v>69</v>
      </c>
      <c r="B57" s="22">
        <f>B55/(B46/10)</f>
        <v>92.144481345000003</v>
      </c>
      <c r="C57" s="22">
        <f t="shared" ref="C57:I57" si="13">C55/(C46/10)</f>
        <v>95.306113879999998</v>
      </c>
      <c r="D57" s="22">
        <f t="shared" si="13"/>
        <v>97.592704635000004</v>
      </c>
      <c r="E57" s="22">
        <f t="shared" si="13"/>
        <v>102.524479985</v>
      </c>
      <c r="F57" s="22">
        <f t="shared" si="13"/>
        <v>107.68780317</v>
      </c>
      <c r="G57" s="22">
        <f t="shared" si="13"/>
        <v>117.7918049</v>
      </c>
      <c r="H57" s="22">
        <f t="shared" si="13"/>
        <v>49.969805747999999</v>
      </c>
      <c r="I57" s="22">
        <f t="shared" si="13"/>
        <v>52.868693462000003</v>
      </c>
    </row>
    <row r="58" spans="1:9" x14ac:dyDescent="0.25">
      <c r="A58" s="21" t="s">
        <v>70</v>
      </c>
      <c r="B58" s="5">
        <v>200000000</v>
      </c>
      <c r="C58" s="5">
        <v>200000000</v>
      </c>
      <c r="D58" s="5">
        <v>200000000</v>
      </c>
      <c r="E58" s="5">
        <v>200000000</v>
      </c>
      <c r="F58" s="5">
        <v>200000000</v>
      </c>
      <c r="G58" s="5">
        <f>G46/10</f>
        <v>200000000</v>
      </c>
      <c r="H58" s="5">
        <f>H46/10</f>
        <v>500000000</v>
      </c>
      <c r="I58" s="5">
        <f>I46/10</f>
        <v>500000000</v>
      </c>
    </row>
    <row r="59" spans="1:9" x14ac:dyDescent="0.25">
      <c r="B59" s="4"/>
      <c r="C59" s="4"/>
      <c r="D59" s="4"/>
      <c r="E59" s="4"/>
      <c r="F59" s="4"/>
    </row>
    <row r="60" spans="1:9" x14ac:dyDescent="0.25">
      <c r="A60" s="1"/>
      <c r="B60" s="5"/>
      <c r="C60" s="5"/>
      <c r="D60" s="5"/>
      <c r="E60" s="5"/>
      <c r="F60" s="5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A64" s="1"/>
      <c r="B64" s="5"/>
      <c r="C64" s="5"/>
      <c r="D64" s="5"/>
      <c r="E64" s="5"/>
      <c r="F64" s="5"/>
    </row>
    <row r="65" spans="1:6" x14ac:dyDescent="0.25">
      <c r="B65" s="4"/>
      <c r="C65" s="4"/>
      <c r="D65" s="4"/>
      <c r="E65" s="4"/>
      <c r="F65" s="4"/>
    </row>
    <row r="66" spans="1:6" x14ac:dyDescent="0.25">
      <c r="B66" s="4"/>
      <c r="C66" s="4"/>
      <c r="D66" s="4"/>
      <c r="E66" s="4"/>
      <c r="F66" s="4"/>
    </row>
    <row r="67" spans="1:6" x14ac:dyDescent="0.25">
      <c r="B67" s="4"/>
      <c r="C67" s="4"/>
      <c r="D67" s="4"/>
      <c r="E67" s="4"/>
      <c r="F67" s="4"/>
    </row>
    <row r="68" spans="1:6" x14ac:dyDescent="0.25">
      <c r="B68" s="4"/>
      <c r="C68" s="4"/>
      <c r="D68" s="4"/>
      <c r="E68" s="4"/>
      <c r="F68" s="4"/>
    </row>
    <row r="69" spans="1:6" x14ac:dyDescent="0.25">
      <c r="B69" s="4"/>
      <c r="C69" s="4"/>
      <c r="D69" s="4"/>
      <c r="E69" s="4"/>
      <c r="F69" s="4"/>
    </row>
    <row r="70" spans="1:6" x14ac:dyDescent="0.25">
      <c r="B70" s="4"/>
      <c r="C70" s="4"/>
      <c r="D70" s="4"/>
      <c r="E70" s="4"/>
      <c r="F70" s="4"/>
    </row>
    <row r="71" spans="1:6" x14ac:dyDescent="0.25">
      <c r="B71" s="4"/>
      <c r="C71" s="4"/>
      <c r="D71" s="4"/>
      <c r="E71" s="4"/>
      <c r="F71" s="4"/>
    </row>
    <row r="72" spans="1:6" x14ac:dyDescent="0.25">
      <c r="B72" s="4"/>
      <c r="C72" s="4"/>
      <c r="D72" s="4"/>
      <c r="E72" s="4"/>
      <c r="F72" s="4"/>
    </row>
    <row r="73" spans="1:6" x14ac:dyDescent="0.25">
      <c r="B73" s="4"/>
      <c r="C73" s="4"/>
      <c r="D73" s="4"/>
      <c r="E73" s="4"/>
      <c r="F73" s="4"/>
    </row>
    <row r="74" spans="1:6" x14ac:dyDescent="0.25">
      <c r="B74" s="4"/>
      <c r="C74" s="4"/>
      <c r="D74" s="4"/>
      <c r="E74" s="4"/>
      <c r="F74" s="4"/>
    </row>
    <row r="75" spans="1:6" x14ac:dyDescent="0.25">
      <c r="B75" s="4"/>
      <c r="C75" s="4"/>
      <c r="D75" s="4"/>
      <c r="E75" s="4"/>
      <c r="F75" s="4"/>
    </row>
    <row r="76" spans="1:6" x14ac:dyDescent="0.25">
      <c r="A76" s="1"/>
      <c r="B76" s="5"/>
      <c r="C76" s="5"/>
      <c r="D76" s="5"/>
      <c r="E76" s="5"/>
      <c r="F76" s="5"/>
    </row>
    <row r="77" spans="1:6" x14ac:dyDescent="0.25">
      <c r="A77" s="1"/>
      <c r="B77" s="5"/>
      <c r="C77" s="5"/>
      <c r="D77" s="5"/>
      <c r="E77" s="5"/>
      <c r="F77" s="5"/>
    </row>
    <row r="78" spans="1:6" x14ac:dyDescent="0.25">
      <c r="B78" s="4"/>
      <c r="C78" s="4"/>
      <c r="D78" s="4"/>
      <c r="E78" s="4"/>
      <c r="F78" s="4"/>
    </row>
    <row r="79" spans="1:6" x14ac:dyDescent="0.25">
      <c r="B79" s="4"/>
      <c r="C79" s="4"/>
      <c r="D79" s="4"/>
      <c r="E79" s="4"/>
      <c r="F79" s="4"/>
    </row>
    <row r="80" spans="1:6" x14ac:dyDescent="0.25">
      <c r="B80" s="4"/>
      <c r="C80" s="4"/>
      <c r="D80" s="4"/>
      <c r="E80" s="4"/>
      <c r="F80" s="4"/>
    </row>
    <row r="81" spans="1:6" x14ac:dyDescent="0.25">
      <c r="B81" s="4"/>
      <c r="C81" s="4"/>
      <c r="D81" s="4"/>
      <c r="E81" s="4"/>
      <c r="F81" s="4"/>
    </row>
    <row r="82" spans="1:6" x14ac:dyDescent="0.25">
      <c r="B82" s="4"/>
      <c r="C82" s="4"/>
      <c r="D82" s="4"/>
      <c r="E82" s="4"/>
      <c r="F82" s="4"/>
    </row>
    <row r="83" spans="1:6" x14ac:dyDescent="0.25">
      <c r="B83" s="4"/>
      <c r="C83" s="4"/>
      <c r="D83" s="4"/>
      <c r="E83" s="4"/>
      <c r="F83" s="4"/>
    </row>
    <row r="84" spans="1:6" x14ac:dyDescent="0.25">
      <c r="A84" s="1"/>
      <c r="B84" s="5"/>
      <c r="C84" s="5"/>
      <c r="D84" s="5"/>
      <c r="E84" s="5"/>
      <c r="F84" s="5"/>
    </row>
    <row r="85" spans="1:6" x14ac:dyDescent="0.25">
      <c r="A85" s="1"/>
      <c r="B85" s="5"/>
      <c r="C85" s="5"/>
      <c r="D85" s="5"/>
      <c r="E85" s="5"/>
      <c r="F85" s="5"/>
    </row>
    <row r="86" spans="1:6" x14ac:dyDescent="0.25">
      <c r="B86" s="4"/>
      <c r="C86" s="4"/>
      <c r="D86" s="4"/>
      <c r="E86" s="4"/>
      <c r="F86" s="4"/>
    </row>
    <row r="87" spans="1:6" x14ac:dyDescent="0.25">
      <c r="B87" s="4"/>
      <c r="C87" s="4"/>
      <c r="D87" s="4"/>
      <c r="E87" s="4"/>
      <c r="F87" s="4"/>
    </row>
    <row r="88" spans="1:6" x14ac:dyDescent="0.25">
      <c r="B88" s="4"/>
      <c r="C88" s="4"/>
      <c r="D88" s="4"/>
      <c r="E88" s="4"/>
      <c r="F88" s="4"/>
    </row>
    <row r="89" spans="1:6" x14ac:dyDescent="0.25">
      <c r="B89" s="5"/>
      <c r="C89" s="5"/>
      <c r="D89" s="5"/>
      <c r="E89" s="5"/>
      <c r="F89" s="5"/>
    </row>
    <row r="90" spans="1:6" x14ac:dyDescent="0.25">
      <c r="A90" s="1"/>
      <c r="B90" s="5"/>
      <c r="C90" s="5"/>
      <c r="D90" s="5"/>
      <c r="E90" s="5"/>
      <c r="F90" s="5"/>
    </row>
    <row r="93" spans="1:6" x14ac:dyDescent="0.25">
      <c r="A93" s="7"/>
    </row>
    <row r="94" spans="1:6" x14ac:dyDescent="0.25">
      <c r="A94" s="7"/>
    </row>
    <row r="95" spans="1:6" x14ac:dyDescent="0.25">
      <c r="A95" s="10"/>
    </row>
    <row r="96" spans="1:6" x14ac:dyDescent="0.25">
      <c r="B96" s="4"/>
      <c r="C96" s="4"/>
      <c r="D96" s="4"/>
      <c r="E96" s="4"/>
      <c r="F96" s="3"/>
    </row>
    <row r="97" spans="1:6" x14ac:dyDescent="0.25">
      <c r="B97" s="4"/>
      <c r="C97" s="4"/>
      <c r="D97" s="4"/>
      <c r="E97" s="4"/>
      <c r="F97" s="4"/>
    </row>
    <row r="98" spans="1:6" x14ac:dyDescent="0.25">
      <c r="B98" s="4"/>
      <c r="C98" s="4"/>
      <c r="D98" s="4"/>
      <c r="E98" s="4"/>
      <c r="F98" s="3"/>
    </row>
    <row r="99" spans="1:6" x14ac:dyDescent="0.25">
      <c r="B99" s="4"/>
      <c r="C99" s="4"/>
      <c r="D99" s="4"/>
      <c r="E99" s="4"/>
      <c r="F99" s="4"/>
    </row>
    <row r="100" spans="1:6" x14ac:dyDescent="0.25">
      <c r="B100" s="4"/>
      <c r="C100" s="4"/>
      <c r="D100" s="4"/>
      <c r="E100" s="4"/>
      <c r="F100" s="4"/>
    </row>
    <row r="101" spans="1:6" x14ac:dyDescent="0.25">
      <c r="B101" s="4"/>
      <c r="C101" s="4"/>
      <c r="D101" s="4"/>
      <c r="E101" s="4"/>
      <c r="F101" s="3"/>
    </row>
    <row r="102" spans="1:6" x14ac:dyDescent="0.25">
      <c r="B102" s="4"/>
      <c r="C102" s="4"/>
      <c r="D102" s="4"/>
      <c r="E102" s="4"/>
      <c r="F102" s="3"/>
    </row>
    <row r="103" spans="1:6" x14ac:dyDescent="0.25">
      <c r="B103" s="4"/>
      <c r="C103" s="4"/>
      <c r="D103" s="4"/>
      <c r="E103" s="4"/>
      <c r="F103" s="4"/>
    </row>
    <row r="104" spans="1:6" x14ac:dyDescent="0.25">
      <c r="B104" s="4"/>
      <c r="C104" s="4"/>
      <c r="D104" s="4"/>
      <c r="E104" s="4"/>
      <c r="F104" s="4"/>
    </row>
    <row r="105" spans="1:6" x14ac:dyDescent="0.25">
      <c r="B105" s="4"/>
      <c r="C105" s="4"/>
      <c r="D105" s="4"/>
      <c r="E105" s="4"/>
      <c r="F105" s="4"/>
    </row>
    <row r="106" spans="1:6" x14ac:dyDescent="0.25">
      <c r="B106" s="4"/>
      <c r="C106" s="4"/>
      <c r="D106" s="4"/>
      <c r="E106" s="4"/>
      <c r="F106" s="4"/>
    </row>
    <row r="107" spans="1:6" x14ac:dyDescent="0.25">
      <c r="B107" s="4"/>
      <c r="C107" s="4"/>
      <c r="D107" s="4"/>
      <c r="E107" s="4"/>
      <c r="F107" s="4"/>
    </row>
    <row r="108" spans="1:6" x14ac:dyDescent="0.25">
      <c r="A108" s="1"/>
      <c r="B108" s="5"/>
      <c r="C108" s="5"/>
      <c r="D108" s="5"/>
      <c r="E108" s="5"/>
      <c r="F108" s="5"/>
    </row>
    <row r="109" spans="1:6" x14ac:dyDescent="0.25">
      <c r="A109" s="1"/>
      <c r="B109" s="4"/>
      <c r="C109" s="4"/>
      <c r="D109" s="4"/>
      <c r="E109" s="4"/>
      <c r="F109" s="4"/>
    </row>
    <row r="110" spans="1:6" x14ac:dyDescent="0.25">
      <c r="B110" s="4"/>
      <c r="C110" s="4"/>
      <c r="D110" s="4"/>
      <c r="E110" s="4"/>
      <c r="F110" s="4"/>
    </row>
    <row r="111" spans="1:6" x14ac:dyDescent="0.25">
      <c r="B111" s="4"/>
      <c r="C111" s="4"/>
      <c r="D111" s="4"/>
      <c r="E111" s="4"/>
      <c r="F111" s="4"/>
    </row>
    <row r="112" spans="1:6" x14ac:dyDescent="0.25">
      <c r="B112" s="4"/>
      <c r="C112" s="4"/>
      <c r="D112" s="4"/>
      <c r="E112" s="4"/>
      <c r="F112" s="4"/>
    </row>
    <row r="113" spans="1:6" x14ac:dyDescent="0.25">
      <c r="B113" s="4"/>
      <c r="C113" s="4"/>
      <c r="D113" s="4"/>
      <c r="E113" s="4"/>
      <c r="F113" s="4"/>
    </row>
    <row r="114" spans="1:6" x14ac:dyDescent="0.25">
      <c r="B114" s="4"/>
      <c r="C114" s="4"/>
      <c r="D114" s="4"/>
      <c r="E114" s="4"/>
      <c r="F114" s="4"/>
    </row>
    <row r="115" spans="1:6" x14ac:dyDescent="0.25">
      <c r="B115" s="4"/>
      <c r="C115" s="4"/>
      <c r="D115" s="4"/>
      <c r="E115" s="4"/>
      <c r="F115" s="4"/>
    </row>
    <row r="116" spans="1:6" x14ac:dyDescent="0.25">
      <c r="B116" s="4"/>
      <c r="C116" s="4"/>
      <c r="D116" s="4"/>
      <c r="E116" s="4"/>
      <c r="F116" s="4"/>
    </row>
    <row r="117" spans="1:6" x14ac:dyDescent="0.25">
      <c r="B117" s="4"/>
      <c r="C117" s="4"/>
      <c r="D117" s="4"/>
      <c r="E117" s="4"/>
      <c r="F117" s="4"/>
    </row>
    <row r="118" spans="1:6" x14ac:dyDescent="0.25">
      <c r="B118" s="4"/>
      <c r="C118" s="4"/>
      <c r="D118" s="4"/>
      <c r="E118" s="4"/>
      <c r="F118" s="4"/>
    </row>
    <row r="119" spans="1:6" x14ac:dyDescent="0.25">
      <c r="A119" s="1"/>
      <c r="B119" s="5"/>
      <c r="C119" s="5"/>
      <c r="D119" s="5"/>
      <c r="E119" s="5"/>
      <c r="F119" s="5"/>
    </row>
    <row r="120" spans="1:6" x14ac:dyDescent="0.25">
      <c r="B120" s="4"/>
      <c r="C120" s="4"/>
      <c r="D120" s="4"/>
      <c r="E120" s="4"/>
      <c r="F120" s="4"/>
    </row>
    <row r="121" spans="1:6" x14ac:dyDescent="0.25">
      <c r="A121" s="1"/>
      <c r="B121" s="4"/>
      <c r="C121" s="4"/>
      <c r="D121" s="4"/>
      <c r="E121" s="4"/>
      <c r="F121" s="4"/>
    </row>
    <row r="122" spans="1:6" x14ac:dyDescent="0.25">
      <c r="B122" s="4"/>
      <c r="C122" s="4"/>
      <c r="D122" s="4"/>
      <c r="E122" s="4"/>
      <c r="F122" s="4"/>
    </row>
    <row r="123" spans="1:6" x14ac:dyDescent="0.25">
      <c r="B123" s="4"/>
      <c r="C123" s="4"/>
      <c r="D123" s="4"/>
      <c r="E123" s="4"/>
      <c r="F123" s="4"/>
    </row>
    <row r="124" spans="1:6" x14ac:dyDescent="0.25">
      <c r="B124" s="4"/>
      <c r="C124" s="4"/>
      <c r="D124" s="4"/>
      <c r="E124" s="4"/>
      <c r="F124" s="4"/>
    </row>
    <row r="125" spans="1:6" x14ac:dyDescent="0.25">
      <c r="B125" s="4"/>
      <c r="C125" s="4"/>
      <c r="D125" s="4"/>
      <c r="E125" s="4"/>
      <c r="F125" s="4"/>
    </row>
    <row r="126" spans="1:6" x14ac:dyDescent="0.25">
      <c r="A126" s="1"/>
      <c r="B126" s="5"/>
      <c r="C126" s="5"/>
      <c r="D126" s="5"/>
      <c r="E126" s="5"/>
      <c r="F126" s="5"/>
    </row>
    <row r="127" spans="1:6" x14ac:dyDescent="0.25">
      <c r="B127" s="4"/>
      <c r="C127" s="4"/>
      <c r="D127" s="4"/>
      <c r="E127" s="4"/>
      <c r="F127" s="4"/>
    </row>
    <row r="128" spans="1:6" x14ac:dyDescent="0.25">
      <c r="A128" s="1"/>
      <c r="B128" s="4"/>
      <c r="C128" s="4"/>
      <c r="D128" s="4"/>
      <c r="E128" s="4"/>
      <c r="F128" s="4"/>
    </row>
    <row r="129" spans="1:6" x14ac:dyDescent="0.25">
      <c r="B129" s="4"/>
      <c r="C129" s="4"/>
      <c r="D129" s="4"/>
      <c r="E129" s="4"/>
      <c r="F129" s="4"/>
    </row>
    <row r="130" spans="1:6" x14ac:dyDescent="0.25">
      <c r="B130" s="4"/>
      <c r="C130" s="4"/>
      <c r="D130" s="4"/>
      <c r="E130" s="4"/>
      <c r="F130" s="4"/>
    </row>
    <row r="131" spans="1:6" x14ac:dyDescent="0.25">
      <c r="B131" s="4"/>
      <c r="C131" s="4"/>
      <c r="D131" s="4"/>
      <c r="E131" s="4"/>
      <c r="F131" s="4"/>
    </row>
    <row r="132" spans="1:6" x14ac:dyDescent="0.25">
      <c r="A132" s="1"/>
      <c r="B132" s="5"/>
      <c r="C132" s="5"/>
      <c r="D132" s="5"/>
      <c r="E132" s="5"/>
      <c r="F132" s="5"/>
    </row>
    <row r="133" spans="1:6" x14ac:dyDescent="0.25">
      <c r="B133" s="4"/>
      <c r="C133" s="4"/>
      <c r="D133" s="4"/>
      <c r="E133" s="4"/>
      <c r="F133" s="4"/>
    </row>
    <row r="134" spans="1:6" x14ac:dyDescent="0.25">
      <c r="A134" s="1"/>
      <c r="B134" s="5"/>
      <c r="C134" s="5"/>
      <c r="D134" s="5"/>
      <c r="E134" s="5"/>
      <c r="F134" s="5"/>
    </row>
    <row r="135" spans="1:6" x14ac:dyDescent="0.25">
      <c r="A135" s="1"/>
      <c r="B135" s="4"/>
      <c r="C135" s="4"/>
      <c r="D135" s="4"/>
      <c r="E135" s="4"/>
      <c r="F135" s="4"/>
    </row>
    <row r="136" spans="1:6" x14ac:dyDescent="0.25">
      <c r="A136" s="1"/>
      <c r="B136" s="5"/>
      <c r="C136" s="5"/>
      <c r="D136" s="5"/>
      <c r="E136" s="5"/>
      <c r="F1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5" topLeftCell="H6" activePane="bottomRight" state="frozen"/>
      <selection pane="topRight" activeCell="B1" sqref="B1"/>
      <selection pane="bottomLeft" activeCell="A5" sqref="A5"/>
      <selection pane="bottomRight" activeCell="I46" sqref="I46"/>
    </sheetView>
  </sheetViews>
  <sheetFormatPr defaultRowHeight="15" x14ac:dyDescent="0.25"/>
  <cols>
    <col min="1" max="1" width="49.42578125" bestFit="1" customWidth="1"/>
    <col min="2" max="6" width="15.28515625" bestFit="1" customWidth="1"/>
    <col min="7" max="7" width="15.7109375" customWidth="1"/>
    <col min="8" max="9" width="15.28515625" bestFit="1" customWidth="1"/>
  </cols>
  <sheetData>
    <row r="1" spans="1:9" x14ac:dyDescent="0.25">
      <c r="A1" s="1" t="s">
        <v>122</v>
      </c>
    </row>
    <row r="2" spans="1:9" x14ac:dyDescent="0.25">
      <c r="A2" s="1" t="s">
        <v>124</v>
      </c>
    </row>
    <row r="3" spans="1:9" x14ac:dyDescent="0.25">
      <c r="A3" t="s">
        <v>54</v>
      </c>
      <c r="B3" s="4"/>
      <c r="C3" s="4"/>
      <c r="D3" s="4"/>
      <c r="E3" s="4"/>
      <c r="F3" s="4"/>
    </row>
    <row r="4" spans="1:9" x14ac:dyDescent="0.25">
      <c r="B4" s="13" t="s">
        <v>53</v>
      </c>
      <c r="C4" s="13" t="s">
        <v>51</v>
      </c>
      <c r="D4" s="13" t="s">
        <v>52</v>
      </c>
      <c r="E4" s="13" t="s">
        <v>53</v>
      </c>
      <c r="F4" s="13" t="s">
        <v>51</v>
      </c>
      <c r="G4" s="14" t="s">
        <v>52</v>
      </c>
      <c r="H4" s="14" t="s">
        <v>126</v>
      </c>
      <c r="I4" s="14" t="s">
        <v>51</v>
      </c>
    </row>
    <row r="5" spans="1:9" ht="15.75" x14ac:dyDescent="0.25">
      <c r="A5" s="7"/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9">
        <v>43555</v>
      </c>
      <c r="H5" s="29">
        <v>43646</v>
      </c>
      <c r="I5" s="29">
        <v>43738</v>
      </c>
    </row>
    <row r="6" spans="1:9" ht="15.75" x14ac:dyDescent="0.25">
      <c r="A6" s="21" t="s">
        <v>71</v>
      </c>
      <c r="B6" s="8"/>
      <c r="C6" s="8"/>
      <c r="D6" s="8"/>
      <c r="E6" s="8"/>
      <c r="F6" s="8"/>
    </row>
    <row r="7" spans="1:9" x14ac:dyDescent="0.25">
      <c r="A7" s="20" t="s">
        <v>72</v>
      </c>
      <c r="B7" s="5">
        <f t="shared" ref="B7:F7" si="0">B8-B9</f>
        <v>5408042367</v>
      </c>
      <c r="C7" s="5">
        <f t="shared" si="0"/>
        <v>8269216527</v>
      </c>
      <c r="D7" s="5">
        <f t="shared" si="0"/>
        <v>3244179556</v>
      </c>
      <c r="E7" s="5">
        <f t="shared" si="0"/>
        <v>6952187339</v>
      </c>
      <c r="F7" s="5">
        <f t="shared" si="0"/>
        <v>10668396391</v>
      </c>
      <c r="G7" s="5">
        <f>G8-G9</f>
        <v>4023224356</v>
      </c>
      <c r="H7" s="5">
        <f>H8-H9</f>
        <v>8615673869</v>
      </c>
      <c r="I7" s="5">
        <f>I8-I9</f>
        <v>13186548106</v>
      </c>
    </row>
    <row r="8" spans="1:9" x14ac:dyDescent="0.25">
      <c r="A8" t="s">
        <v>103</v>
      </c>
      <c r="B8" s="4">
        <v>7936987304</v>
      </c>
      <c r="C8" s="4">
        <v>12245378961</v>
      </c>
      <c r="D8" s="4">
        <v>4713370444</v>
      </c>
      <c r="E8" s="4">
        <v>10077725191</v>
      </c>
      <c r="F8" s="4">
        <v>15540279758</v>
      </c>
      <c r="G8" s="3">
        <v>5842361229</v>
      </c>
      <c r="H8" s="3">
        <v>12256153977</v>
      </c>
      <c r="I8" s="3">
        <v>18712570726</v>
      </c>
    </row>
    <row r="9" spans="1:9" x14ac:dyDescent="0.25">
      <c r="A9" t="s">
        <v>104</v>
      </c>
      <c r="B9" s="4">
        <v>2528944937</v>
      </c>
      <c r="C9" s="4">
        <v>3976162434</v>
      </c>
      <c r="D9" s="4">
        <v>1469190888</v>
      </c>
      <c r="E9" s="4">
        <v>3125537852</v>
      </c>
      <c r="F9" s="4">
        <v>4871883367</v>
      </c>
      <c r="G9" s="3">
        <v>1819136873</v>
      </c>
      <c r="H9" s="3">
        <v>3640480108</v>
      </c>
      <c r="I9" s="3">
        <v>5526022620</v>
      </c>
    </row>
    <row r="10" spans="1:9" x14ac:dyDescent="0.25">
      <c r="B10" s="4"/>
      <c r="C10" s="4"/>
      <c r="D10" s="4"/>
      <c r="E10" s="4"/>
      <c r="F10" s="4"/>
    </row>
    <row r="11" spans="1:9" x14ac:dyDescent="0.25">
      <c r="A11" t="s">
        <v>12</v>
      </c>
      <c r="B11" s="4">
        <v>1071977722</v>
      </c>
      <c r="C11" s="4">
        <v>1586346301</v>
      </c>
      <c r="D11" s="4">
        <v>481214259</v>
      </c>
      <c r="E11" s="4">
        <v>1044650763</v>
      </c>
      <c r="F11" s="4">
        <v>1578348311</v>
      </c>
      <c r="G11" s="3">
        <v>635199464</v>
      </c>
      <c r="H11" s="3">
        <v>1392887878</v>
      </c>
      <c r="I11" s="3">
        <v>2162979729</v>
      </c>
    </row>
    <row r="12" spans="1:9" x14ac:dyDescent="0.25">
      <c r="A12" t="s">
        <v>13</v>
      </c>
      <c r="B12" s="4">
        <v>871210463</v>
      </c>
      <c r="C12" s="4">
        <v>1355027224</v>
      </c>
      <c r="D12" s="4">
        <v>487967807</v>
      </c>
      <c r="E12" s="4">
        <v>1128648786</v>
      </c>
      <c r="F12" s="4">
        <v>1610966995</v>
      </c>
      <c r="G12" s="3">
        <v>576483611</v>
      </c>
      <c r="H12" s="3">
        <v>986642202</v>
      </c>
      <c r="I12" s="3">
        <v>1486227512</v>
      </c>
    </row>
    <row r="13" spans="1:9" x14ac:dyDescent="0.25">
      <c r="A13" t="s">
        <v>105</v>
      </c>
      <c r="B13" s="4">
        <v>1511954956</v>
      </c>
      <c r="C13" s="4">
        <v>2174275212</v>
      </c>
      <c r="D13" s="4">
        <v>714876414</v>
      </c>
      <c r="E13" s="4">
        <v>1660666300</v>
      </c>
      <c r="F13" s="4">
        <v>2444502379</v>
      </c>
      <c r="G13" s="3">
        <v>940881907</v>
      </c>
      <c r="H13" s="3">
        <v>1970839417</v>
      </c>
      <c r="I13" s="3">
        <v>2868017911</v>
      </c>
    </row>
    <row r="14" spans="1:9" x14ac:dyDescent="0.25">
      <c r="A14" s="1"/>
      <c r="B14" s="5">
        <f t="shared" ref="B14:F14" si="1">SUM(B11:B13)+B7</f>
        <v>8863185508</v>
      </c>
      <c r="C14" s="5">
        <f t="shared" si="1"/>
        <v>13384865264</v>
      </c>
      <c r="D14" s="5">
        <f t="shared" si="1"/>
        <v>4928238036</v>
      </c>
      <c r="E14" s="5">
        <f t="shared" si="1"/>
        <v>10786153188</v>
      </c>
      <c r="F14" s="5">
        <f t="shared" si="1"/>
        <v>16302214076</v>
      </c>
      <c r="G14" s="5">
        <f>SUM(G11:G13)+G7</f>
        <v>6175789338</v>
      </c>
      <c r="H14" s="5">
        <f>SUM(H11:H13)+H7</f>
        <v>12966043366</v>
      </c>
      <c r="I14" s="5">
        <f>SUM(I11:I13)+I7</f>
        <v>19703773258</v>
      </c>
    </row>
    <row r="15" spans="1:9" x14ac:dyDescent="0.25">
      <c r="A15" s="21" t="s">
        <v>73</v>
      </c>
      <c r="B15" s="5"/>
      <c r="C15" s="5"/>
      <c r="D15" s="5"/>
      <c r="E15" s="5"/>
      <c r="F15" s="5"/>
    </row>
    <row r="16" spans="1:9" x14ac:dyDescent="0.25">
      <c r="A16" t="s">
        <v>106</v>
      </c>
      <c r="B16" s="4">
        <v>1630158303</v>
      </c>
      <c r="C16" s="4">
        <v>2506276517</v>
      </c>
      <c r="D16" s="4">
        <v>904737177</v>
      </c>
      <c r="E16" s="4">
        <v>1893921484</v>
      </c>
      <c r="F16" s="4">
        <v>2943719735</v>
      </c>
      <c r="G16" s="3">
        <v>1071699422</v>
      </c>
      <c r="H16" s="3">
        <v>2280483329</v>
      </c>
      <c r="I16" s="3">
        <v>3514044644</v>
      </c>
    </row>
    <row r="17" spans="1:9" x14ac:dyDescent="0.25">
      <c r="A17" t="s">
        <v>107</v>
      </c>
      <c r="B17" s="4">
        <v>767791373</v>
      </c>
      <c r="C17" s="4">
        <v>1177731114</v>
      </c>
      <c r="D17" s="4">
        <v>432882335</v>
      </c>
      <c r="E17" s="4">
        <v>890733308</v>
      </c>
      <c r="F17" s="4">
        <v>1365048743</v>
      </c>
      <c r="G17" s="3">
        <v>468654286</v>
      </c>
      <c r="H17" s="3">
        <v>1015725028</v>
      </c>
      <c r="I17" s="3">
        <v>1554873867</v>
      </c>
    </row>
    <row r="18" spans="1:9" x14ac:dyDescent="0.25">
      <c r="A18" t="s">
        <v>14</v>
      </c>
      <c r="B18" s="4">
        <v>1676364</v>
      </c>
      <c r="C18" s="4">
        <v>2562581</v>
      </c>
      <c r="D18" s="4">
        <v>773339</v>
      </c>
      <c r="E18" s="4">
        <v>1939083</v>
      </c>
      <c r="F18" s="4">
        <v>2584831</v>
      </c>
      <c r="G18" s="3">
        <v>569661</v>
      </c>
      <c r="H18" s="3">
        <v>1261247</v>
      </c>
      <c r="I18" s="3">
        <v>1657495</v>
      </c>
    </row>
    <row r="19" spans="1:9" x14ac:dyDescent="0.25">
      <c r="A19" t="s">
        <v>108</v>
      </c>
      <c r="B19" s="4">
        <v>142889708</v>
      </c>
      <c r="C19" s="4">
        <v>216990406</v>
      </c>
      <c r="D19" s="4">
        <v>88550258</v>
      </c>
      <c r="E19" s="4">
        <v>176917027</v>
      </c>
      <c r="F19" s="4">
        <v>246805466</v>
      </c>
      <c r="G19" s="3">
        <v>86630267</v>
      </c>
      <c r="H19" s="3">
        <v>167757974</v>
      </c>
      <c r="I19" s="3">
        <v>255677136</v>
      </c>
    </row>
    <row r="20" spans="1:9" x14ac:dyDescent="0.25">
      <c r="A20" t="s">
        <v>109</v>
      </c>
      <c r="B20" s="4">
        <v>173856998</v>
      </c>
      <c r="C20" s="4">
        <v>273515731</v>
      </c>
      <c r="D20" s="4">
        <v>134430143</v>
      </c>
      <c r="E20" s="4">
        <v>271366667</v>
      </c>
      <c r="F20" s="4">
        <v>416995434</v>
      </c>
      <c r="G20" s="3">
        <v>191106615</v>
      </c>
      <c r="H20" s="3">
        <v>351769572</v>
      </c>
      <c r="I20" s="3">
        <v>505765702</v>
      </c>
    </row>
    <row r="21" spans="1:9" x14ac:dyDescent="0.25">
      <c r="A21" t="s">
        <v>110</v>
      </c>
      <c r="B21" s="4">
        <v>5248000</v>
      </c>
      <c r="C21" s="4">
        <v>7887000</v>
      </c>
      <c r="D21" s="4">
        <v>2109000</v>
      </c>
      <c r="E21" s="4">
        <v>5248000</v>
      </c>
      <c r="F21" s="4">
        <v>7887000</v>
      </c>
      <c r="G21" s="4">
        <v>2109000</v>
      </c>
      <c r="H21" s="3">
        <v>5248000</v>
      </c>
      <c r="I21" s="3">
        <v>7887000</v>
      </c>
    </row>
    <row r="22" spans="1:9" x14ac:dyDescent="0.25">
      <c r="A22" t="s">
        <v>18</v>
      </c>
      <c r="B22" s="4">
        <v>138120</v>
      </c>
      <c r="C22" s="4">
        <v>182236</v>
      </c>
      <c r="D22" s="4">
        <v>65500</v>
      </c>
      <c r="E22" s="4">
        <v>145000</v>
      </c>
      <c r="F22" s="4">
        <v>197840</v>
      </c>
      <c r="G22" s="3">
        <v>35945</v>
      </c>
      <c r="H22" s="3">
        <v>40885</v>
      </c>
      <c r="I22" s="3">
        <v>151634</v>
      </c>
    </row>
    <row r="23" spans="1:9" x14ac:dyDescent="0.25">
      <c r="A23" t="s">
        <v>15</v>
      </c>
      <c r="B23" s="4">
        <v>225500</v>
      </c>
      <c r="C23" s="4">
        <v>599750</v>
      </c>
      <c r="D23" s="4">
        <v>146000</v>
      </c>
      <c r="E23" s="4">
        <v>329000</v>
      </c>
      <c r="F23" s="4">
        <v>756750</v>
      </c>
      <c r="G23" s="3">
        <v>234250</v>
      </c>
      <c r="H23" s="3">
        <v>430500</v>
      </c>
      <c r="I23" s="3">
        <v>616750</v>
      </c>
    </row>
    <row r="24" spans="1:9" x14ac:dyDescent="0.25">
      <c r="A24" t="s">
        <v>16</v>
      </c>
      <c r="B24" s="4">
        <v>750246513</v>
      </c>
      <c r="C24" s="4">
        <v>750246513</v>
      </c>
      <c r="D24" s="4"/>
      <c r="E24" s="4">
        <v>1451085376</v>
      </c>
      <c r="F24" s="4">
        <v>1466840028</v>
      </c>
      <c r="H24" s="3">
        <v>2399081265</v>
      </c>
      <c r="I24" s="3">
        <v>2399081265</v>
      </c>
    </row>
    <row r="25" spans="1:9" x14ac:dyDescent="0.25">
      <c r="A25" t="s">
        <v>111</v>
      </c>
      <c r="B25" s="4">
        <v>892429238</v>
      </c>
      <c r="C25" s="4">
        <v>1339889316</v>
      </c>
      <c r="D25" s="4">
        <v>504328315</v>
      </c>
      <c r="E25" s="4">
        <v>1027947299</v>
      </c>
      <c r="F25" s="4">
        <v>1530647550</v>
      </c>
      <c r="G25" s="3">
        <v>556953383</v>
      </c>
      <c r="H25" s="3">
        <v>1094711190</v>
      </c>
      <c r="I25" s="3">
        <v>1633570635</v>
      </c>
    </row>
    <row r="26" spans="1:9" x14ac:dyDescent="0.25">
      <c r="A26" t="s">
        <v>17</v>
      </c>
      <c r="B26" s="4">
        <v>2103421715</v>
      </c>
      <c r="C26" s="4">
        <v>3260855638</v>
      </c>
      <c r="D26" s="4">
        <v>1197449522</v>
      </c>
      <c r="E26" s="4">
        <v>2437759795</v>
      </c>
      <c r="F26" s="4">
        <v>3792020302</v>
      </c>
      <c r="G26" s="3">
        <v>1469974586</v>
      </c>
      <c r="H26" s="3">
        <v>3145047876</v>
      </c>
      <c r="I26" s="3">
        <v>4604000029</v>
      </c>
    </row>
    <row r="27" spans="1:9" x14ac:dyDescent="0.25">
      <c r="A27" s="1"/>
      <c r="B27" s="5">
        <f t="shared" ref="B27:E27" si="2">SUM(B16:B26)</f>
        <v>6468081832</v>
      </c>
      <c r="C27" s="5">
        <f t="shared" si="2"/>
        <v>9536736802</v>
      </c>
      <c r="D27" s="5">
        <f t="shared" si="2"/>
        <v>3265471589</v>
      </c>
      <c r="E27" s="5">
        <f t="shared" si="2"/>
        <v>8157392039</v>
      </c>
      <c r="F27" s="5">
        <f>SUM(F16:F26)</f>
        <v>11773503679</v>
      </c>
      <c r="G27" s="5">
        <f>SUM(G16:G26)</f>
        <v>3847967415</v>
      </c>
      <c r="H27" s="5">
        <f>SUM(H16:H26)</f>
        <v>10461556866</v>
      </c>
      <c r="I27" s="5">
        <f>SUM(I16:I26)</f>
        <v>14477326157</v>
      </c>
    </row>
    <row r="28" spans="1:9" x14ac:dyDescent="0.25">
      <c r="A28" s="21" t="s">
        <v>74</v>
      </c>
      <c r="B28" s="5">
        <f t="shared" ref="B28:E28" si="3">B14-B27</f>
        <v>2395103676</v>
      </c>
      <c r="C28" s="5">
        <f t="shared" si="3"/>
        <v>3848128462</v>
      </c>
      <c r="D28" s="5">
        <f t="shared" si="3"/>
        <v>1662766447</v>
      </c>
      <c r="E28" s="5">
        <f t="shared" si="3"/>
        <v>2628761149</v>
      </c>
      <c r="F28" s="5">
        <f>F14-F27</f>
        <v>4528710397</v>
      </c>
      <c r="G28" s="5">
        <f>G14-G27</f>
        <v>2327821923</v>
      </c>
      <c r="H28" s="5">
        <f>H14-H27</f>
        <v>2504486500</v>
      </c>
      <c r="I28" s="5">
        <f>I14-I27</f>
        <v>5226447101</v>
      </c>
    </row>
    <row r="29" spans="1:9" x14ac:dyDescent="0.25">
      <c r="A29" s="19" t="s">
        <v>75</v>
      </c>
      <c r="B29" s="5"/>
      <c r="C29" s="5"/>
      <c r="D29" s="5"/>
      <c r="E29" s="5"/>
      <c r="F29" s="5"/>
    </row>
    <row r="30" spans="1:9" x14ac:dyDescent="0.25">
      <c r="A30" t="s">
        <v>112</v>
      </c>
      <c r="B30" s="4"/>
      <c r="C30" s="4"/>
      <c r="D30" s="4"/>
      <c r="E30" s="4"/>
      <c r="F30" s="4"/>
    </row>
    <row r="31" spans="1:9" x14ac:dyDescent="0.25">
      <c r="A31" t="s">
        <v>19</v>
      </c>
      <c r="B31" s="4">
        <v>-677417745</v>
      </c>
      <c r="C31" s="4">
        <v>-629831139</v>
      </c>
      <c r="D31" s="4">
        <v>129308644</v>
      </c>
      <c r="E31" s="4">
        <v>-830300223</v>
      </c>
      <c r="F31" s="4">
        <v>137980060</v>
      </c>
      <c r="G31" s="3">
        <v>1248748114</v>
      </c>
      <c r="H31" s="3">
        <v>-887825399</v>
      </c>
      <c r="I31" s="3">
        <v>-572170753</v>
      </c>
    </row>
    <row r="32" spans="1:9" x14ac:dyDescent="0.25">
      <c r="A32" t="s">
        <v>113</v>
      </c>
      <c r="B32" s="4">
        <v>217020000</v>
      </c>
      <c r="C32" s="4">
        <v>273000000</v>
      </c>
      <c r="D32" s="4">
        <v>55278845</v>
      </c>
      <c r="E32" s="4">
        <v>177800000</v>
      </c>
      <c r="F32" s="4">
        <v>144800000</v>
      </c>
      <c r="G32" s="3">
        <v>57500000</v>
      </c>
      <c r="H32" s="3">
        <v>176200000</v>
      </c>
      <c r="I32" s="3">
        <v>173258514</v>
      </c>
    </row>
    <row r="33" spans="1:9" x14ac:dyDescent="0.25">
      <c r="A33" t="s">
        <v>114</v>
      </c>
      <c r="B33" s="4">
        <v>57516426</v>
      </c>
      <c r="C33" s="4">
        <v>79059274</v>
      </c>
      <c r="D33" s="4">
        <v>119665923</v>
      </c>
      <c r="E33" s="4">
        <v>77974975</v>
      </c>
      <c r="F33" s="4">
        <v>91401115</v>
      </c>
      <c r="G33" s="3">
        <v>61396419</v>
      </c>
      <c r="H33" s="3">
        <v>-84682786</v>
      </c>
      <c r="I33" s="3">
        <v>-111754478</v>
      </c>
    </row>
    <row r="34" spans="1:9" x14ac:dyDescent="0.25">
      <c r="B34" s="5">
        <f t="shared" ref="B34:I34" si="4">SUM(B31:B33)</f>
        <v>-402881319</v>
      </c>
      <c r="C34" s="5">
        <f t="shared" si="4"/>
        <v>-277771865</v>
      </c>
      <c r="D34" s="5">
        <f t="shared" si="4"/>
        <v>304253412</v>
      </c>
      <c r="E34" s="5">
        <f t="shared" si="4"/>
        <v>-574525248</v>
      </c>
      <c r="F34" s="5">
        <f t="shared" si="4"/>
        <v>374181175</v>
      </c>
      <c r="G34" s="5">
        <f t="shared" si="4"/>
        <v>1367644533</v>
      </c>
      <c r="H34" s="5">
        <f t="shared" si="4"/>
        <v>-796308185</v>
      </c>
      <c r="I34" s="5">
        <f t="shared" si="4"/>
        <v>-510666717</v>
      </c>
    </row>
    <row r="35" spans="1:9" x14ac:dyDescent="0.25">
      <c r="A35" t="s">
        <v>115</v>
      </c>
      <c r="B35" s="4"/>
      <c r="C35" s="4"/>
      <c r="D35" s="4"/>
      <c r="E35" s="4"/>
      <c r="F35" s="4"/>
    </row>
    <row r="36" spans="1:9" x14ac:dyDescent="0.25">
      <c r="A36" s="1"/>
      <c r="B36" s="5">
        <f t="shared" ref="B36:E36" si="5">SUM(B34:B35)</f>
        <v>-402881319</v>
      </c>
      <c r="C36" s="5">
        <f>SUM(C34:C35)</f>
        <v>-277771865</v>
      </c>
      <c r="D36" s="5">
        <f t="shared" si="5"/>
        <v>304253412</v>
      </c>
      <c r="E36" s="5">
        <f t="shared" si="5"/>
        <v>-574525248</v>
      </c>
      <c r="F36" s="5">
        <f>SUM(F34:F35)</f>
        <v>374181175</v>
      </c>
      <c r="G36" s="5">
        <f>SUM(G34:G35)</f>
        <v>1367644533</v>
      </c>
      <c r="H36" s="5">
        <f>SUM(H34:H35)</f>
        <v>-796308185</v>
      </c>
      <c r="I36" s="5">
        <f>SUM(I34:I35)</f>
        <v>-510666717</v>
      </c>
    </row>
    <row r="37" spans="1:9" x14ac:dyDescent="0.25">
      <c r="A37" s="21" t="s">
        <v>76</v>
      </c>
      <c r="B37" s="5">
        <f t="shared" ref="B37:I37" si="6">B28-B36</f>
        <v>2797984995</v>
      </c>
      <c r="C37" s="5">
        <f t="shared" si="6"/>
        <v>4125900327</v>
      </c>
      <c r="D37" s="5">
        <f t="shared" si="6"/>
        <v>1358513035</v>
      </c>
      <c r="E37" s="5">
        <f t="shared" si="6"/>
        <v>3203286397</v>
      </c>
      <c r="F37" s="5">
        <f t="shared" si="6"/>
        <v>4154529222</v>
      </c>
      <c r="G37" s="5">
        <f t="shared" si="6"/>
        <v>960177390</v>
      </c>
      <c r="H37" s="5">
        <f t="shared" si="6"/>
        <v>3300794685</v>
      </c>
      <c r="I37" s="5">
        <f t="shared" si="6"/>
        <v>5737113818</v>
      </c>
    </row>
    <row r="38" spans="1:9" x14ac:dyDescent="0.25">
      <c r="A38" s="21" t="s">
        <v>77</v>
      </c>
      <c r="B38" s="4"/>
      <c r="C38" s="4"/>
      <c r="D38" s="4"/>
      <c r="E38" s="4"/>
      <c r="F38" s="4"/>
    </row>
    <row r="39" spans="1:9" x14ac:dyDescent="0.25">
      <c r="A39" t="s">
        <v>20</v>
      </c>
      <c r="B39" s="4">
        <v>1189483932</v>
      </c>
      <c r="C39" s="4">
        <v>2122692123</v>
      </c>
      <c r="D39" s="4">
        <v>719307827</v>
      </c>
      <c r="E39" s="4">
        <v>1111016211</v>
      </c>
      <c r="F39" s="4">
        <v>1864935464</v>
      </c>
      <c r="G39" s="3">
        <v>47212627</v>
      </c>
      <c r="H39" s="3">
        <v>1102420994</v>
      </c>
      <c r="I39" s="3">
        <v>2278995831</v>
      </c>
    </row>
    <row r="40" spans="1:9" x14ac:dyDescent="0.25">
      <c r="A40" t="s">
        <v>21</v>
      </c>
      <c r="B40" s="4">
        <v>189152305</v>
      </c>
      <c r="C40" s="4">
        <v>-48467060</v>
      </c>
      <c r="D40" s="4">
        <v>449317</v>
      </c>
      <c r="E40" s="4">
        <v>467038014</v>
      </c>
      <c r="F40" s="4">
        <v>-368675327</v>
      </c>
      <c r="G40" s="3">
        <v>439159515</v>
      </c>
      <c r="H40" s="3">
        <v>285094716</v>
      </c>
      <c r="I40" s="3">
        <v>95395154</v>
      </c>
    </row>
    <row r="41" spans="1:9" x14ac:dyDescent="0.25">
      <c r="B41" s="5">
        <f t="shared" ref="B41:E41" si="7">SUM(B39:B40)</f>
        <v>1378636237</v>
      </c>
      <c r="C41" s="5">
        <f t="shared" si="7"/>
        <v>2074225063</v>
      </c>
      <c r="D41" s="5">
        <f t="shared" si="7"/>
        <v>719757144</v>
      </c>
      <c r="E41" s="5">
        <f t="shared" si="7"/>
        <v>1578054225</v>
      </c>
      <c r="F41" s="5">
        <f>SUM(F39:F40)</f>
        <v>1496260137</v>
      </c>
      <c r="G41" s="5">
        <f>SUM(G39:G40)</f>
        <v>486372142</v>
      </c>
      <c r="H41" s="5">
        <f>SUM(H39:H40)</f>
        <v>1387515710</v>
      </c>
      <c r="I41" s="5">
        <f>SUM(I39:I40)</f>
        <v>2374390985</v>
      </c>
    </row>
    <row r="42" spans="1:9" x14ac:dyDescent="0.25">
      <c r="A42" s="1" t="s">
        <v>78</v>
      </c>
      <c r="B42" s="5">
        <f t="shared" ref="B42:E42" si="8">B37-B41</f>
        <v>1419348758</v>
      </c>
      <c r="C42" s="5">
        <f t="shared" si="8"/>
        <v>2051675264</v>
      </c>
      <c r="D42" s="5">
        <f t="shared" si="8"/>
        <v>638755891</v>
      </c>
      <c r="E42" s="5">
        <f t="shared" si="8"/>
        <v>1625232172</v>
      </c>
      <c r="F42" s="5">
        <f>F37-F41</f>
        <v>2658269085</v>
      </c>
      <c r="G42" s="5">
        <f>G37-G41</f>
        <v>473805248</v>
      </c>
      <c r="H42" s="5">
        <f>H37-H41</f>
        <v>1913278975</v>
      </c>
      <c r="I42" s="5">
        <f>I37-I41</f>
        <v>3362722833</v>
      </c>
    </row>
    <row r="43" spans="1:9" x14ac:dyDescent="0.25">
      <c r="A43" s="23" t="s">
        <v>79</v>
      </c>
      <c r="B43" s="24">
        <f t="shared" ref="B43:G43" si="9">B42/B44</f>
        <v>7.0967437899999997</v>
      </c>
      <c r="C43" s="24">
        <f t="shared" si="9"/>
        <v>10.25837632</v>
      </c>
      <c r="D43" s="24">
        <f t="shared" si="9"/>
        <v>3.193779455</v>
      </c>
      <c r="E43" s="24">
        <f t="shared" si="9"/>
        <v>8.1261608600000006</v>
      </c>
      <c r="F43" s="24">
        <f t="shared" si="9"/>
        <v>13.291345424999999</v>
      </c>
      <c r="G43" s="24">
        <f t="shared" si="9"/>
        <v>2.3690262400000002</v>
      </c>
      <c r="H43" s="24">
        <f>H42/H44</f>
        <v>3.8265579500000002</v>
      </c>
      <c r="I43" s="24">
        <f>I42/I44</f>
        <v>6.7254456659999997</v>
      </c>
    </row>
    <row r="44" spans="1:9" x14ac:dyDescent="0.25">
      <c r="A44" s="23" t="s">
        <v>80</v>
      </c>
      <c r="B44" s="5">
        <v>200000000</v>
      </c>
      <c r="C44" s="5">
        <v>200000000</v>
      </c>
      <c r="D44" s="5">
        <v>200000000</v>
      </c>
      <c r="E44" s="5">
        <v>200000000</v>
      </c>
      <c r="F44" s="5">
        <v>200000000</v>
      </c>
      <c r="G44" s="5">
        <v>200000000</v>
      </c>
      <c r="H44" s="5">
        <v>500000000</v>
      </c>
      <c r="I44" s="5">
        <v>500000000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xSplit="1" ySplit="5" topLeftCell="I42" activePane="bottomRight" state="frozen"/>
      <selection pane="topRight" activeCell="B1" sqref="B1"/>
      <selection pane="bottomLeft" activeCell="A5" sqref="A5"/>
      <selection pane="bottomRight" activeCell="I51" sqref="I51"/>
    </sheetView>
  </sheetViews>
  <sheetFormatPr defaultRowHeight="15" x14ac:dyDescent="0.25"/>
  <cols>
    <col min="1" max="1" width="47" customWidth="1"/>
    <col min="2" max="2" width="16" bestFit="1" customWidth="1"/>
    <col min="3" max="3" width="17" bestFit="1" customWidth="1"/>
    <col min="4" max="4" width="16" bestFit="1" customWidth="1"/>
    <col min="5" max="6" width="17" bestFit="1" customWidth="1"/>
    <col min="7" max="7" width="17.7109375" customWidth="1"/>
    <col min="8" max="8" width="15.28515625" bestFit="1" customWidth="1"/>
    <col min="9" max="9" width="16" bestFit="1" customWidth="1"/>
  </cols>
  <sheetData>
    <row r="1" spans="1:9" x14ac:dyDescent="0.25">
      <c r="A1" s="1" t="s">
        <v>122</v>
      </c>
    </row>
    <row r="2" spans="1:9" x14ac:dyDescent="0.25">
      <c r="A2" s="1" t="s">
        <v>125</v>
      </c>
    </row>
    <row r="3" spans="1:9" x14ac:dyDescent="0.25">
      <c r="A3" t="s">
        <v>54</v>
      </c>
    </row>
    <row r="4" spans="1:9" x14ac:dyDescent="0.25">
      <c r="B4" s="13" t="s">
        <v>53</v>
      </c>
      <c r="C4" s="13" t="s">
        <v>51</v>
      </c>
      <c r="D4" s="13" t="s">
        <v>52</v>
      </c>
      <c r="E4" s="13" t="s">
        <v>53</v>
      </c>
      <c r="F4" s="13" t="s">
        <v>51</v>
      </c>
      <c r="G4" s="14" t="s">
        <v>52</v>
      </c>
      <c r="H4" s="14" t="s">
        <v>126</v>
      </c>
      <c r="I4" s="14" t="s">
        <v>51</v>
      </c>
    </row>
    <row r="5" spans="1:9" ht="15.75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9">
        <v>43555</v>
      </c>
      <c r="H5" s="29">
        <v>43646</v>
      </c>
      <c r="I5" s="29">
        <v>43738</v>
      </c>
    </row>
    <row r="6" spans="1:9" ht="15.75" x14ac:dyDescent="0.25">
      <c r="A6" s="21" t="s">
        <v>81</v>
      </c>
      <c r="B6" s="9"/>
      <c r="C6" s="9"/>
      <c r="D6" s="9"/>
      <c r="E6" s="9"/>
      <c r="F6" s="9"/>
    </row>
    <row r="7" spans="1:9" ht="15.75" x14ac:dyDescent="0.25">
      <c r="A7" s="19" t="s">
        <v>28</v>
      </c>
      <c r="B7" s="9"/>
      <c r="C7" s="9"/>
      <c r="D7" s="9"/>
      <c r="E7" s="9"/>
      <c r="F7" s="9"/>
    </row>
    <row r="8" spans="1:9" x14ac:dyDescent="0.25">
      <c r="A8" t="s">
        <v>116</v>
      </c>
      <c r="B8" s="4">
        <v>9055876907</v>
      </c>
      <c r="C8" s="4">
        <v>13625702609</v>
      </c>
      <c r="D8" s="4">
        <v>5244088821</v>
      </c>
      <c r="E8" s="4">
        <v>10865867822</v>
      </c>
      <c r="F8" s="3">
        <v>16969158458</v>
      </c>
      <c r="G8" s="3">
        <v>6652271948</v>
      </c>
      <c r="H8" s="3">
        <v>13501383365</v>
      </c>
      <c r="I8" s="3">
        <v>20243864780</v>
      </c>
    </row>
    <row r="9" spans="1:9" x14ac:dyDescent="0.25">
      <c r="A9" t="s">
        <v>22</v>
      </c>
      <c r="B9" s="4">
        <v>-2565908051</v>
      </c>
      <c r="C9" s="4">
        <v>-3466197472</v>
      </c>
      <c r="D9" s="4">
        <v>-929066562</v>
      </c>
      <c r="E9" s="4">
        <v>-3364441875</v>
      </c>
      <c r="F9" s="4">
        <v>-4225077204</v>
      </c>
      <c r="G9" s="3">
        <v>-972080239</v>
      </c>
      <c r="H9" s="3">
        <v>-3771632969</v>
      </c>
      <c r="I9" s="3">
        <v>-4850296633</v>
      </c>
    </row>
    <row r="10" spans="1:9" x14ac:dyDescent="0.25">
      <c r="A10" t="s">
        <v>23</v>
      </c>
      <c r="B10" s="4">
        <v>4569442</v>
      </c>
      <c r="C10" s="4">
        <v>4569442</v>
      </c>
      <c r="D10" s="4">
        <v>5711803</v>
      </c>
      <c r="E10" s="4">
        <v>5711981</v>
      </c>
      <c r="F10" s="3">
        <v>5711981</v>
      </c>
      <c r="G10" s="3">
        <v>5711803</v>
      </c>
      <c r="H10" s="3">
        <v>5711803</v>
      </c>
    </row>
    <row r="11" spans="1:9" x14ac:dyDescent="0.25">
      <c r="A11" t="s">
        <v>24</v>
      </c>
      <c r="B11" s="4"/>
      <c r="C11" s="4"/>
      <c r="D11" s="4"/>
      <c r="E11" s="4"/>
      <c r="F11" s="4"/>
      <c r="I11" s="3">
        <v>5711803</v>
      </c>
    </row>
    <row r="12" spans="1:9" x14ac:dyDescent="0.25">
      <c r="A12" t="s">
        <v>117</v>
      </c>
      <c r="B12" s="4"/>
      <c r="C12" s="4"/>
      <c r="D12" s="4"/>
      <c r="E12" s="4"/>
      <c r="F12" s="4"/>
    </row>
    <row r="13" spans="1:9" x14ac:dyDescent="0.25">
      <c r="A13" t="s">
        <v>118</v>
      </c>
      <c r="B13" s="4">
        <v>254753078</v>
      </c>
      <c r="C13" s="4">
        <v>766552503</v>
      </c>
      <c r="D13" s="4"/>
      <c r="E13" s="4"/>
      <c r="F13" s="3"/>
      <c r="G13" s="3">
        <v>29900</v>
      </c>
      <c r="H13" s="3">
        <v>185080</v>
      </c>
      <c r="I13" s="3">
        <v>299168</v>
      </c>
    </row>
    <row r="14" spans="1:9" x14ac:dyDescent="0.25">
      <c r="A14" t="s">
        <v>119</v>
      </c>
      <c r="B14" s="4">
        <v>351124768</v>
      </c>
      <c r="C14" s="4">
        <v>533354832</v>
      </c>
      <c r="D14" s="4">
        <v>176774826</v>
      </c>
      <c r="E14" s="4">
        <v>395893441</v>
      </c>
      <c r="F14" s="3">
        <v>620580500</v>
      </c>
      <c r="G14" s="3">
        <v>196907812</v>
      </c>
      <c r="H14" s="3">
        <v>365035698</v>
      </c>
      <c r="I14" s="3">
        <v>544694140</v>
      </c>
    </row>
    <row r="15" spans="1:9" x14ac:dyDescent="0.25">
      <c r="A15" t="s">
        <v>25</v>
      </c>
      <c r="B15" s="4">
        <v>-1741536135</v>
      </c>
      <c r="C15" s="4">
        <v>-2623136246</v>
      </c>
      <c r="D15" s="4">
        <v>-813836041</v>
      </c>
      <c r="E15" s="4">
        <v>-1990933614</v>
      </c>
      <c r="F15" s="4">
        <v>-3079319389</v>
      </c>
      <c r="G15" s="3">
        <v>-961993843</v>
      </c>
      <c r="H15" s="3">
        <v>-2439043185</v>
      </c>
      <c r="I15" s="3">
        <v>-3682533153</v>
      </c>
    </row>
    <row r="16" spans="1:9" x14ac:dyDescent="0.25">
      <c r="A16" t="s">
        <v>26</v>
      </c>
      <c r="B16" s="4">
        <v>-2102359742</v>
      </c>
      <c r="C16" s="4">
        <v>-2593160601</v>
      </c>
      <c r="D16" s="4">
        <v>-1140355760</v>
      </c>
      <c r="E16" s="4">
        <v>-2998693503</v>
      </c>
      <c r="F16" s="4">
        <v>-3560367507</v>
      </c>
      <c r="G16" s="3">
        <v>-986544773</v>
      </c>
      <c r="H16" s="3">
        <v>-1788097713</v>
      </c>
      <c r="I16" s="3">
        <v>-2286460113</v>
      </c>
    </row>
    <row r="17" spans="1:9" x14ac:dyDescent="0.25">
      <c r="A17" t="s">
        <v>120</v>
      </c>
      <c r="B17" s="4">
        <v>-1220061764</v>
      </c>
      <c r="C17" s="4">
        <v>-1937410587</v>
      </c>
      <c r="D17" s="4">
        <v>-620205473</v>
      </c>
      <c r="E17" s="4">
        <v>-1903671878</v>
      </c>
      <c r="F17" s="4">
        <v>-2007830567</v>
      </c>
      <c r="G17" s="3">
        <v>-524065990</v>
      </c>
      <c r="H17" s="3">
        <v>-1868876367</v>
      </c>
      <c r="I17" s="3">
        <v>-2338484817</v>
      </c>
    </row>
    <row r="18" spans="1:9" x14ac:dyDescent="0.25">
      <c r="A18" t="s">
        <v>121</v>
      </c>
      <c r="B18" s="4">
        <v>2031969041</v>
      </c>
      <c r="C18" s="4">
        <v>2995875994</v>
      </c>
      <c r="D18" s="4">
        <v>1025723289</v>
      </c>
      <c r="E18" s="4">
        <v>2393036554</v>
      </c>
      <c r="F18" s="4">
        <v>3434503783</v>
      </c>
      <c r="G18" s="3">
        <v>1319741478</v>
      </c>
      <c r="H18" s="3">
        <v>2574024574</v>
      </c>
      <c r="I18" s="3">
        <v>3790874709</v>
      </c>
    </row>
    <row r="19" spans="1:9" x14ac:dyDescent="0.25">
      <c r="A19" t="s">
        <v>27</v>
      </c>
      <c r="B19" s="4">
        <v>-2341770688</v>
      </c>
      <c r="C19" s="4">
        <v>-3496167244</v>
      </c>
      <c r="D19" s="4">
        <v>-1024297825</v>
      </c>
      <c r="E19" s="4">
        <v>-2646167686</v>
      </c>
      <c r="F19" s="4">
        <v>-4082838385</v>
      </c>
      <c r="G19" s="30">
        <v>-946991832</v>
      </c>
      <c r="H19" s="30">
        <v>-3193095241</v>
      </c>
      <c r="I19" s="3">
        <v>-4565344089</v>
      </c>
    </row>
    <row r="20" spans="1:9" x14ac:dyDescent="0.25">
      <c r="A20" s="2"/>
      <c r="B20" s="5">
        <f t="shared" ref="B20:E20" si="0">SUM(B8:B19)</f>
        <v>1726656856</v>
      </c>
      <c r="C20" s="5">
        <f t="shared" si="0"/>
        <v>3809983230</v>
      </c>
      <c r="D20" s="5">
        <f t="shared" si="0"/>
        <v>1924537078</v>
      </c>
      <c r="E20" s="5">
        <f t="shared" si="0"/>
        <v>756601242</v>
      </c>
      <c r="F20" s="5">
        <f>SUM(F8:F19)</f>
        <v>4074521670</v>
      </c>
      <c r="G20" s="5">
        <f>SUM(G8:G19)</f>
        <v>3782986264</v>
      </c>
      <c r="H20" s="5">
        <f t="shared" ref="H20:I20" si="1">SUM(H8:H19)</f>
        <v>3385595045</v>
      </c>
      <c r="I20" s="5">
        <f t="shared" si="1"/>
        <v>6862325795</v>
      </c>
    </row>
    <row r="21" spans="1:9" x14ac:dyDescent="0.25">
      <c r="A21" s="20" t="s">
        <v>82</v>
      </c>
      <c r="B21" s="4"/>
      <c r="C21" s="4"/>
      <c r="D21" s="4"/>
      <c r="E21" s="4"/>
      <c r="F21" s="4"/>
    </row>
    <row r="22" spans="1:9" x14ac:dyDescent="0.25">
      <c r="A22" t="s">
        <v>29</v>
      </c>
      <c r="B22" s="4">
        <v>2202444000</v>
      </c>
      <c r="C22" s="4">
        <v>5072097000</v>
      </c>
      <c r="D22" s="4">
        <v>294484000</v>
      </c>
      <c r="E22" s="4">
        <v>-743616000</v>
      </c>
      <c r="F22" s="4"/>
    </row>
    <row r="23" spans="1:9" x14ac:dyDescent="0.25">
      <c r="A23" t="s">
        <v>30</v>
      </c>
      <c r="B23" s="4">
        <v>4997960529</v>
      </c>
      <c r="C23" s="4">
        <v>4997960529</v>
      </c>
      <c r="D23" s="4"/>
      <c r="E23" s="4"/>
      <c r="F23" s="4"/>
      <c r="G23" s="3">
        <v>-589580000</v>
      </c>
      <c r="H23" s="3">
        <v>-1933000000</v>
      </c>
      <c r="I23" s="3">
        <v>-4549780400</v>
      </c>
    </row>
    <row r="24" spans="1:9" x14ac:dyDescent="0.25">
      <c r="A24" t="s">
        <v>31</v>
      </c>
      <c r="B24" s="4"/>
      <c r="C24" s="4"/>
      <c r="D24" s="4"/>
      <c r="E24" s="4"/>
      <c r="F24" s="4"/>
    </row>
    <row r="25" spans="1:9" x14ac:dyDescent="0.25">
      <c r="A25" t="s">
        <v>32</v>
      </c>
      <c r="B25" s="4">
        <v>-19852076069</v>
      </c>
      <c r="C25" s="4">
        <v>-30006914510</v>
      </c>
      <c r="D25" s="4">
        <v>-13840329229</v>
      </c>
      <c r="E25" s="4">
        <v>-22598929400</v>
      </c>
      <c r="F25" s="4">
        <v>-9308027477</v>
      </c>
      <c r="G25" s="3">
        <v>-8940339825</v>
      </c>
      <c r="H25" s="3">
        <v>-17144034045</v>
      </c>
      <c r="I25" s="3">
        <v>-15691968204</v>
      </c>
    </row>
    <row r="26" spans="1:9" x14ac:dyDescent="0.25">
      <c r="A26" t="s">
        <v>33</v>
      </c>
      <c r="B26" s="4">
        <v>-43331591</v>
      </c>
      <c r="C26" s="4">
        <v>-625203660</v>
      </c>
      <c r="D26" s="4">
        <v>289138326</v>
      </c>
      <c r="E26" s="4">
        <v>237173233</v>
      </c>
      <c r="F26" s="4">
        <v>-128800634</v>
      </c>
      <c r="G26" s="3">
        <v>1467089539</v>
      </c>
      <c r="H26" s="3">
        <v>-1523492418</v>
      </c>
      <c r="I26" s="3">
        <v>343332740</v>
      </c>
    </row>
    <row r="27" spans="1:9" x14ac:dyDescent="0.25">
      <c r="A27" t="s">
        <v>34</v>
      </c>
      <c r="B27" s="4">
        <v>1000462</v>
      </c>
      <c r="C27" s="4">
        <v>22166531</v>
      </c>
      <c r="D27" s="4">
        <v>1778880</v>
      </c>
      <c r="E27" s="4">
        <v>22701525</v>
      </c>
      <c r="F27" s="4">
        <v>57694468</v>
      </c>
      <c r="G27" s="3">
        <v>36270522</v>
      </c>
      <c r="H27" s="3">
        <v>-2249568</v>
      </c>
      <c r="I27" s="3">
        <v>16990068</v>
      </c>
    </row>
    <row r="28" spans="1:9" x14ac:dyDescent="0.25">
      <c r="A28" t="s">
        <v>35</v>
      </c>
      <c r="B28" s="4">
        <v>15053835181</v>
      </c>
      <c r="C28" s="4">
        <v>16888060487</v>
      </c>
      <c r="D28" s="4">
        <v>752835946</v>
      </c>
      <c r="E28" s="4">
        <v>16286418943</v>
      </c>
      <c r="F28" s="4">
        <v>18812081999</v>
      </c>
      <c r="G28" s="3">
        <v>7001627172</v>
      </c>
      <c r="H28" s="3">
        <v>23941269045</v>
      </c>
      <c r="I28" s="3">
        <v>30895421219</v>
      </c>
    </row>
    <row r="29" spans="1:9" x14ac:dyDescent="0.25">
      <c r="A29" t="s">
        <v>36</v>
      </c>
      <c r="B29" s="4">
        <v>10802743657</v>
      </c>
      <c r="C29" s="4">
        <v>12122248915</v>
      </c>
      <c r="D29" s="4">
        <v>7446513898</v>
      </c>
      <c r="E29" s="4">
        <v>7108222160</v>
      </c>
      <c r="F29" s="4">
        <v>-5189613887</v>
      </c>
      <c r="G29" s="3">
        <v>-628981226</v>
      </c>
      <c r="H29" s="3">
        <v>-7804277958</v>
      </c>
      <c r="I29" s="3">
        <v>-8715625907</v>
      </c>
    </row>
    <row r="30" spans="1:9" x14ac:dyDescent="0.25">
      <c r="A30" t="s">
        <v>6</v>
      </c>
      <c r="B30" s="4">
        <v>-3407781075</v>
      </c>
      <c r="C30" s="4">
        <v>-3101000683</v>
      </c>
      <c r="D30" s="4">
        <v>-3178904627</v>
      </c>
      <c r="E30" s="4">
        <v>-3820526358</v>
      </c>
      <c r="F30" s="4">
        <v>157718298</v>
      </c>
      <c r="G30" s="3">
        <v>-83891648</v>
      </c>
      <c r="H30" s="3">
        <v>-166788932</v>
      </c>
      <c r="I30" s="3">
        <v>287730733</v>
      </c>
    </row>
    <row r="31" spans="1:9" x14ac:dyDescent="0.25">
      <c r="A31" s="1"/>
      <c r="B31" s="5">
        <f t="shared" ref="B31:E31" si="2">SUM(B20:B30)</f>
        <v>11481451950</v>
      </c>
      <c r="C31" s="5">
        <f t="shared" si="2"/>
        <v>9179397839</v>
      </c>
      <c r="D31" s="5">
        <f>SUM(D20:D30)</f>
        <v>-6309945728</v>
      </c>
      <c r="E31" s="5">
        <f t="shared" si="2"/>
        <v>-2751954655</v>
      </c>
      <c r="F31" s="5">
        <f>SUM(F20:F30)</f>
        <v>8475574437</v>
      </c>
      <c r="G31" s="5">
        <f>SUM(G20:G30)</f>
        <v>2045180798</v>
      </c>
      <c r="H31" s="5">
        <f>SUM(H20:H30)</f>
        <v>-1246978831</v>
      </c>
      <c r="I31" s="5">
        <f>SUM(I20:I30)</f>
        <v>9448426044</v>
      </c>
    </row>
    <row r="32" spans="1:9" x14ac:dyDescent="0.25">
      <c r="B32" s="4"/>
      <c r="C32" s="4"/>
      <c r="D32" s="4"/>
      <c r="E32" s="4"/>
      <c r="F32" s="4"/>
    </row>
    <row r="33" spans="1:9" x14ac:dyDescent="0.25">
      <c r="A33" s="21" t="s">
        <v>83</v>
      </c>
      <c r="B33" s="4"/>
      <c r="C33" s="4"/>
      <c r="D33" s="4"/>
      <c r="E33" s="4"/>
      <c r="F33" s="4"/>
    </row>
    <row r="34" spans="1:9" x14ac:dyDescent="0.25">
      <c r="A34" t="s">
        <v>37</v>
      </c>
      <c r="B34" s="4">
        <v>-82750273964</v>
      </c>
      <c r="C34" s="4">
        <v>-150461588714</v>
      </c>
      <c r="D34" s="4">
        <v>-92445184000</v>
      </c>
      <c r="E34" s="4">
        <v>-205265375279</v>
      </c>
      <c r="F34" s="4">
        <v>-272785539430</v>
      </c>
      <c r="G34" s="3">
        <v>-6136757500</v>
      </c>
      <c r="H34" s="3">
        <v>-17119171355</v>
      </c>
      <c r="I34" s="3">
        <v>-34569405007</v>
      </c>
    </row>
    <row r="35" spans="1:9" x14ac:dyDescent="0.25">
      <c r="A35" t="s">
        <v>38</v>
      </c>
      <c r="B35" s="4">
        <v>82650834670</v>
      </c>
      <c r="C35" s="4">
        <v>152088995021</v>
      </c>
      <c r="D35" s="4">
        <v>90936441771</v>
      </c>
      <c r="E35" s="4">
        <v>205391964494</v>
      </c>
      <c r="F35" s="4">
        <v>273138551628</v>
      </c>
      <c r="G35" s="3">
        <v>4148501700</v>
      </c>
      <c r="H35" s="3">
        <v>14875544373</v>
      </c>
      <c r="I35" s="3">
        <v>26033007135</v>
      </c>
    </row>
    <row r="36" spans="1:9" x14ac:dyDescent="0.25">
      <c r="A36" t="s">
        <v>39</v>
      </c>
      <c r="B36" s="4">
        <v>-676748144</v>
      </c>
      <c r="C36" s="4">
        <v>-957276081</v>
      </c>
      <c r="D36" s="4">
        <v>-159689871</v>
      </c>
      <c r="E36" s="4">
        <v>-413961710</v>
      </c>
      <c r="F36" s="4">
        <v>-626437815</v>
      </c>
      <c r="G36" s="3">
        <v>-259060076</v>
      </c>
      <c r="H36" s="3">
        <v>-535095417</v>
      </c>
      <c r="I36" s="3">
        <v>-772531864</v>
      </c>
    </row>
    <row r="37" spans="1:9" x14ac:dyDescent="0.25">
      <c r="A37" t="s">
        <v>40</v>
      </c>
      <c r="B37" s="4">
        <v>600464</v>
      </c>
      <c r="C37" s="4">
        <v>5637769</v>
      </c>
      <c r="D37" s="4">
        <v>5151663</v>
      </c>
      <c r="E37" s="4">
        <v>12307910</v>
      </c>
      <c r="F37" s="4">
        <v>14493215</v>
      </c>
      <c r="G37" s="3">
        <v>3191742</v>
      </c>
      <c r="H37" s="3">
        <v>25307432</v>
      </c>
      <c r="I37" s="3">
        <v>27704471</v>
      </c>
    </row>
    <row r="38" spans="1:9" x14ac:dyDescent="0.25">
      <c r="A38" s="1"/>
      <c r="B38" s="5">
        <f t="shared" ref="B38:E38" si="3">SUM(B34:B37)</f>
        <v>-775586974</v>
      </c>
      <c r="C38" s="5">
        <f t="shared" si="3"/>
        <v>675767995</v>
      </c>
      <c r="D38" s="5">
        <f t="shared" si="3"/>
        <v>-1663280437</v>
      </c>
      <c r="E38" s="5">
        <f t="shared" si="3"/>
        <v>-275064585</v>
      </c>
      <c r="F38" s="5">
        <f>SUM(F34:F37)</f>
        <v>-258932402</v>
      </c>
      <c r="G38" s="5">
        <f>SUM(G34:G37)</f>
        <v>-2244124134</v>
      </c>
      <c r="H38" s="5">
        <f t="shared" ref="H38:I38" si="4">SUM(H34:H37)</f>
        <v>-2753414967</v>
      </c>
      <c r="I38" s="5">
        <f t="shared" si="4"/>
        <v>-9281225265</v>
      </c>
    </row>
    <row r="39" spans="1:9" x14ac:dyDescent="0.25">
      <c r="B39" s="4"/>
      <c r="C39" s="4"/>
      <c r="D39" s="4"/>
      <c r="E39" s="4"/>
      <c r="F39" s="4"/>
    </row>
    <row r="40" spans="1:9" x14ac:dyDescent="0.25">
      <c r="A40" s="21" t="s">
        <v>84</v>
      </c>
      <c r="B40" s="4"/>
      <c r="C40" s="4"/>
      <c r="D40" s="4"/>
      <c r="E40" s="4"/>
      <c r="F40" s="4"/>
    </row>
    <row r="41" spans="1:9" x14ac:dyDescent="0.25">
      <c r="A41" t="s">
        <v>41</v>
      </c>
      <c r="B41" s="4">
        <v>5000000000</v>
      </c>
      <c r="C41" s="4">
        <v>5000000000</v>
      </c>
      <c r="D41" s="4"/>
      <c r="E41" s="4"/>
      <c r="F41" s="4"/>
    </row>
    <row r="42" spans="1:9" x14ac:dyDescent="0.25">
      <c r="A42" t="s">
        <v>42</v>
      </c>
      <c r="B42" s="4">
        <v>-427283750</v>
      </c>
      <c r="C42" s="4">
        <v>-901815000</v>
      </c>
      <c r="D42" s="4">
        <v>-510000000</v>
      </c>
      <c r="E42" s="4">
        <v>-503750000</v>
      </c>
      <c r="F42" s="4">
        <v>-1023906250</v>
      </c>
      <c r="G42" s="3">
        <v>-525937500</v>
      </c>
      <c r="H42" s="3">
        <v>-523437500</v>
      </c>
      <c r="I42" s="3">
        <v>-1048281250</v>
      </c>
    </row>
    <row r="43" spans="1:9" x14ac:dyDescent="0.25">
      <c r="A43" t="s">
        <v>43</v>
      </c>
      <c r="B43" s="4">
        <v>-509004297</v>
      </c>
      <c r="C43" s="4">
        <v>-510385173</v>
      </c>
      <c r="D43" s="4">
        <v>-600002975</v>
      </c>
      <c r="E43" s="4">
        <v>-510452752</v>
      </c>
      <c r="F43" s="4">
        <v>-510566556</v>
      </c>
      <c r="H43" s="3">
        <v>-415003576</v>
      </c>
      <c r="I43" s="3">
        <v>-415026828</v>
      </c>
    </row>
    <row r="44" spans="1:9" x14ac:dyDescent="0.25">
      <c r="A44" s="1"/>
      <c r="B44" s="5">
        <f t="shared" ref="B44:D44" si="5">SUM(B41:B43)</f>
        <v>4063711953</v>
      </c>
      <c r="C44" s="5">
        <f t="shared" si="5"/>
        <v>3587799827</v>
      </c>
      <c r="D44" s="5">
        <f t="shared" si="5"/>
        <v>-1110002975</v>
      </c>
      <c r="E44" s="5">
        <f>SUM(E41:E43)</f>
        <v>-1014202752</v>
      </c>
      <c r="F44" s="5">
        <f>SUM(F41:F43)</f>
        <v>-1534472806</v>
      </c>
      <c r="G44" s="5">
        <f>SUM(G41:G43)</f>
        <v>-525937500</v>
      </c>
      <c r="H44" s="5">
        <f t="shared" ref="H44:I44" si="6">SUM(H41:H43)</f>
        <v>-938441076</v>
      </c>
      <c r="I44" s="5">
        <f t="shared" si="6"/>
        <v>-1463308078</v>
      </c>
    </row>
    <row r="45" spans="1:9" x14ac:dyDescent="0.25">
      <c r="B45" s="4"/>
      <c r="C45" s="4"/>
      <c r="D45" s="4"/>
      <c r="E45" s="4"/>
      <c r="F45" s="4"/>
    </row>
    <row r="46" spans="1:9" x14ac:dyDescent="0.25">
      <c r="A46" s="21" t="s">
        <v>85</v>
      </c>
      <c r="B46" s="5">
        <f>B31+B38+B44</f>
        <v>14769576929</v>
      </c>
      <c r="C46" s="5">
        <f>C31+C38+C44</f>
        <v>13442965661</v>
      </c>
      <c r="D46" s="16">
        <f>D31+D38+D44</f>
        <v>-9083229140</v>
      </c>
      <c r="E46" s="16">
        <f t="shared" ref="E46" si="7">E31+E38+E44</f>
        <v>-4041221992</v>
      </c>
      <c r="F46" s="5">
        <f>F31+F38+F44</f>
        <v>6682169229</v>
      </c>
      <c r="G46" s="5">
        <f>G31+G38+G44</f>
        <v>-724880836</v>
      </c>
      <c r="H46" s="5">
        <f t="shared" ref="H46:I46" si="8">H31+H38+H44</f>
        <v>-4938834874</v>
      </c>
      <c r="I46" s="5">
        <f t="shared" si="8"/>
        <v>-1296107299</v>
      </c>
    </row>
    <row r="47" spans="1:9" x14ac:dyDescent="0.25">
      <c r="A47" s="23" t="s">
        <v>86</v>
      </c>
      <c r="B47" s="4">
        <v>52411125725</v>
      </c>
      <c r="C47" s="4">
        <v>52411125725</v>
      </c>
      <c r="D47" s="4">
        <v>66538988617</v>
      </c>
      <c r="E47" s="4">
        <v>66538988617</v>
      </c>
      <c r="F47" s="4">
        <v>66538988617</v>
      </c>
      <c r="G47" s="3">
        <v>67410406815</v>
      </c>
      <c r="H47" s="3">
        <v>67410406815</v>
      </c>
      <c r="I47" s="3">
        <v>67410406815</v>
      </c>
    </row>
    <row r="48" spans="1:9" x14ac:dyDescent="0.25">
      <c r="A48" s="21" t="s">
        <v>87</v>
      </c>
      <c r="B48" s="5">
        <f t="shared" ref="B48:E48" si="9">SUM(B46:B47)</f>
        <v>67180702654</v>
      </c>
      <c r="C48" s="5">
        <f t="shared" si="9"/>
        <v>65854091386</v>
      </c>
      <c r="D48" s="5">
        <f t="shared" si="9"/>
        <v>57455759477</v>
      </c>
      <c r="E48" s="5">
        <f t="shared" si="9"/>
        <v>62497766625</v>
      </c>
      <c r="F48" s="5">
        <f>SUM(F46:F47)</f>
        <v>73221157846</v>
      </c>
      <c r="G48" s="5">
        <f>SUM(G46:G47)</f>
        <v>66685525979</v>
      </c>
      <c r="H48" s="5">
        <f t="shared" ref="H48:I48" si="10">SUM(H46:H47)</f>
        <v>62471571941</v>
      </c>
      <c r="I48" s="5">
        <f t="shared" si="10"/>
        <v>66114299516</v>
      </c>
    </row>
    <row r="49" spans="1:9" x14ac:dyDescent="0.25">
      <c r="A49" s="23" t="s">
        <v>88</v>
      </c>
      <c r="B49" s="25">
        <f t="shared" ref="B49:I49" si="11">B31/B50</f>
        <v>57.407259750000001</v>
      </c>
      <c r="C49" s="25">
        <f t="shared" si="11"/>
        <v>45.896989195000003</v>
      </c>
      <c r="D49" s="25">
        <f t="shared" si="11"/>
        <v>-31.549728640000001</v>
      </c>
      <c r="E49" s="25">
        <f t="shared" si="11"/>
        <v>-13.759773275000001</v>
      </c>
      <c r="F49" s="25">
        <f t="shared" si="11"/>
        <v>42.377872185000001</v>
      </c>
      <c r="G49" s="25">
        <f t="shared" si="11"/>
        <v>10.225903990000001</v>
      </c>
      <c r="H49" s="25">
        <f>H31/H50</f>
        <v>-2.4939576620000001</v>
      </c>
      <c r="I49" s="25">
        <f t="shared" si="11"/>
        <v>18.896852087999999</v>
      </c>
    </row>
    <row r="50" spans="1:9" x14ac:dyDescent="0.25">
      <c r="A50" s="21" t="s">
        <v>89</v>
      </c>
      <c r="B50" s="5">
        <v>200000000</v>
      </c>
      <c r="C50" s="5">
        <v>200000000</v>
      </c>
      <c r="D50" s="5">
        <v>200000000</v>
      </c>
      <c r="E50" s="5">
        <v>200000000</v>
      </c>
      <c r="F50" s="5">
        <v>200000000</v>
      </c>
      <c r="G50" s="5">
        <v>200000000</v>
      </c>
      <c r="H50" s="5">
        <v>500000000</v>
      </c>
      <c r="I50" s="5">
        <v>500000000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D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4.5703125" bestFit="1" customWidth="1"/>
    <col min="2" max="2" width="13.7109375" customWidth="1"/>
    <col min="3" max="3" width="15.7109375" customWidth="1"/>
    <col min="4" max="4" width="14.85546875" customWidth="1"/>
    <col min="5" max="5" width="12.5703125" customWidth="1"/>
    <col min="6" max="6" width="13.140625" customWidth="1"/>
  </cols>
  <sheetData>
    <row r="1" spans="1:6" x14ac:dyDescent="0.25">
      <c r="A1" s="1" t="s">
        <v>122</v>
      </c>
    </row>
    <row r="2" spans="1:6" x14ac:dyDescent="0.25">
      <c r="A2" s="1" t="s">
        <v>47</v>
      </c>
    </row>
    <row r="3" spans="1:6" x14ac:dyDescent="0.25">
      <c r="A3" t="s">
        <v>54</v>
      </c>
    </row>
    <row r="4" spans="1:6" x14ac:dyDescent="0.25">
      <c r="B4" s="13" t="s">
        <v>53</v>
      </c>
      <c r="C4" s="13" t="s">
        <v>51</v>
      </c>
      <c r="D4" s="13" t="s">
        <v>52</v>
      </c>
      <c r="E4" s="13" t="s">
        <v>53</v>
      </c>
      <c r="F4" s="13" t="s">
        <v>51</v>
      </c>
    </row>
    <row r="5" spans="1:6" ht="15.75" x14ac:dyDescent="0.25">
      <c r="A5" s="12" t="s">
        <v>47</v>
      </c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</row>
    <row r="6" spans="1:6" x14ac:dyDescent="0.25">
      <c r="A6" t="s">
        <v>90</v>
      </c>
      <c r="B6" s="11">
        <f>'2'!B7/'2'!B8</f>
        <v>0.68137218315500026</v>
      </c>
      <c r="C6" s="11">
        <f>'2'!C7/'2'!C8</f>
        <v>0.67529282297725701</v>
      </c>
      <c r="D6" s="11">
        <f>'2'!D7/'2'!D8</f>
        <v>0.6882929306203287</v>
      </c>
      <c r="E6" s="11">
        <f>'2'!E7/'2'!E8</f>
        <v>0.68985680867828303</v>
      </c>
      <c r="F6" s="11">
        <f>'2'!F7/'2'!F8</f>
        <v>0.68649963560070426</v>
      </c>
    </row>
    <row r="7" spans="1:6" x14ac:dyDescent="0.25">
      <c r="A7" t="s">
        <v>48</v>
      </c>
      <c r="B7" s="11">
        <f>'2'!B28/'2'!B14</f>
        <v>0.27023057046906618</v>
      </c>
      <c r="C7" s="11">
        <f>'2'!C28/'2'!C14</f>
        <v>0.28749848325705191</v>
      </c>
      <c r="D7" s="11">
        <f>'2'!D28/'2'!D14</f>
        <v>0.33739572537969026</v>
      </c>
      <c r="E7" s="11">
        <f>'2'!E28/'2'!E14</f>
        <v>0.24371628171613541</v>
      </c>
      <c r="F7" s="11">
        <f>'2'!F28/'2'!F14</f>
        <v>0.27779725967818902</v>
      </c>
    </row>
    <row r="8" spans="1:6" x14ac:dyDescent="0.25">
      <c r="A8" t="s">
        <v>49</v>
      </c>
      <c r="B8" s="11">
        <f>'2'!B42/'2'!B14</f>
        <v>0.1601398003820276</v>
      </c>
      <c r="C8" s="11">
        <f>'2'!C42/'2'!C14</f>
        <v>0.15328322127516636</v>
      </c>
      <c r="D8" s="11">
        <f>'2'!D42/'2'!D14</f>
        <v>0.12961141209779015</v>
      </c>
      <c r="E8" s="11">
        <f>'2'!E42/'2'!E14</f>
        <v>0.1506776460219508</v>
      </c>
      <c r="F8" s="11">
        <f>'2'!F42/'2'!F14</f>
        <v>0.16306184378436572</v>
      </c>
    </row>
    <row r="9" spans="1:6" x14ac:dyDescent="0.25">
      <c r="A9" t="s">
        <v>91</v>
      </c>
      <c r="B9" s="11">
        <f>'2'!B42/'1'!B28</f>
        <v>4.7176988317633173E-3</v>
      </c>
      <c r="C9" s="11">
        <f>'2'!C42/'1'!C28</f>
        <v>6.627346847107491E-3</v>
      </c>
      <c r="D9" s="11">
        <f>'2'!D42/'1'!D28</f>
        <v>2.0503674971319675E-3</v>
      </c>
      <c r="E9" s="11">
        <f>'2'!E42/'1'!E28</f>
        <v>4.9928233513938025E-3</v>
      </c>
      <c r="F9" s="11">
        <f>'2'!F42/'1'!F28</f>
        <v>8.0214990392419219E-3</v>
      </c>
    </row>
    <row r="10" spans="1:6" x14ac:dyDescent="0.25">
      <c r="A10" t="s">
        <v>92</v>
      </c>
      <c r="B10" s="11">
        <f>'2'!B42/'1'!B55</f>
        <v>7.7017567264055009E-2</v>
      </c>
      <c r="C10" s="11">
        <f>'2'!C42/'1'!C55</f>
        <v>0.10763607813152816</v>
      </c>
      <c r="D10" s="11">
        <f>'2'!D42/'1'!D55</f>
        <v>3.2725596313216677E-2</v>
      </c>
      <c r="E10" s="11">
        <f>'2'!E42/'1'!E55</f>
        <v>7.9260688385729056E-2</v>
      </c>
      <c r="F10" s="11">
        <f>'2'!F42/'1'!F55</f>
        <v>0.12342479866561847</v>
      </c>
    </row>
    <row r="11" spans="1:6" x14ac:dyDescent="0.25">
      <c r="A11" t="s">
        <v>50</v>
      </c>
      <c r="B11" s="11">
        <v>0.13700000000000001</v>
      </c>
      <c r="C11" s="11">
        <v>0.13800000000000001</v>
      </c>
      <c r="D11" s="11">
        <v>0.13700000000000001</v>
      </c>
      <c r="E11" s="11">
        <v>0.13100000000000001</v>
      </c>
      <c r="F11" s="11">
        <v>0.14499999999999999</v>
      </c>
    </row>
    <row r="12" spans="1:6" x14ac:dyDescent="0.25">
      <c r="A12" t="s">
        <v>93</v>
      </c>
      <c r="B12" s="11">
        <v>3.9E-2</v>
      </c>
      <c r="C12" s="11">
        <v>4.3999999999999997E-2</v>
      </c>
      <c r="D12" s="11">
        <v>3.6999999999999998E-2</v>
      </c>
      <c r="E12" s="11">
        <v>5.1999999999999998E-2</v>
      </c>
      <c r="F12" s="11">
        <v>4.7E-2</v>
      </c>
    </row>
    <row r="13" spans="1:6" x14ac:dyDescent="0.25">
      <c r="A13" t="s">
        <v>94</v>
      </c>
      <c r="B13" s="11">
        <v>0.73299999999999998</v>
      </c>
      <c r="C13" s="11">
        <v>0.746</v>
      </c>
      <c r="D13" s="11">
        <v>0.81499999999999995</v>
      </c>
      <c r="E13" s="11">
        <v>0.79400000000000004</v>
      </c>
      <c r="F13" s="11">
        <v>0.84099999999999997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2018-10-21T04:48:39Z</dcterms:created>
  <dcterms:modified xsi:type="dcterms:W3CDTF">2020-04-12T14:30:31Z</dcterms:modified>
</cp:coreProperties>
</file>