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o2+PfyoIppd2IPN7qacb1GyYCXg=="/>
    </ext>
  </extLst>
</workbook>
</file>

<file path=xl/calcChain.xml><?xml version="1.0" encoding="utf-8"?>
<calcChain xmlns="http://schemas.openxmlformats.org/spreadsheetml/2006/main">
  <c r="E11" i="4" l="1"/>
  <c r="D11" i="4"/>
  <c r="F9" i="4"/>
  <c r="C9" i="4"/>
  <c r="B9" i="4"/>
  <c r="H32" i="3"/>
  <c r="G32" i="3"/>
  <c r="F32" i="3"/>
  <c r="E32" i="3"/>
  <c r="D32" i="3"/>
  <c r="C32" i="3"/>
  <c r="B32" i="3"/>
  <c r="H31" i="3"/>
  <c r="G31" i="3"/>
  <c r="F31" i="3"/>
  <c r="D31" i="3"/>
  <c r="C31" i="3"/>
  <c r="B31" i="3"/>
  <c r="H27" i="3"/>
  <c r="H29" i="3" s="1"/>
  <c r="D27" i="3"/>
  <c r="D29" i="3" s="1"/>
  <c r="H26" i="3"/>
  <c r="G26" i="3"/>
  <c r="F26" i="3"/>
  <c r="E26" i="3"/>
  <c r="D26" i="3"/>
  <c r="C26" i="3"/>
  <c r="B26" i="3"/>
  <c r="H19" i="3"/>
  <c r="G19" i="3"/>
  <c r="F19" i="3"/>
  <c r="E19" i="3"/>
  <c r="D19" i="3"/>
  <c r="C19" i="3"/>
  <c r="B19" i="3"/>
  <c r="H13" i="3"/>
  <c r="G13" i="3"/>
  <c r="G27" i="3" s="1"/>
  <c r="G29" i="3" s="1"/>
  <c r="F13" i="3"/>
  <c r="F27" i="3" s="1"/>
  <c r="F29" i="3" s="1"/>
  <c r="E13" i="3"/>
  <c r="E31" i="3" s="1"/>
  <c r="D13" i="3"/>
  <c r="C13" i="3"/>
  <c r="C27" i="3" s="1"/>
  <c r="C29" i="3" s="1"/>
  <c r="B13" i="3"/>
  <c r="B27" i="3" s="1"/>
  <c r="B29" i="3" s="1"/>
  <c r="H27" i="2"/>
  <c r="G27" i="2"/>
  <c r="F27" i="2"/>
  <c r="E27" i="2"/>
  <c r="D27" i="2"/>
  <c r="C27" i="2"/>
  <c r="B27" i="2"/>
  <c r="E20" i="2"/>
  <c r="E24" i="2" s="1"/>
  <c r="H16" i="2"/>
  <c r="H20" i="2" s="1"/>
  <c r="H24" i="2" s="1"/>
  <c r="H26" i="2" s="1"/>
  <c r="E16" i="2"/>
  <c r="D16" i="2"/>
  <c r="D20" i="2" s="1"/>
  <c r="D24" i="2" s="1"/>
  <c r="H12" i="2"/>
  <c r="G12" i="2"/>
  <c r="G16" i="2" s="1"/>
  <c r="G20" i="2" s="1"/>
  <c r="G24" i="2" s="1"/>
  <c r="G26" i="2" s="1"/>
  <c r="E12" i="2"/>
  <c r="D12" i="2"/>
  <c r="C12" i="2"/>
  <c r="C11" i="4" s="1"/>
  <c r="H8" i="2"/>
  <c r="G8" i="2"/>
  <c r="F8" i="2"/>
  <c r="F12" i="2" s="1"/>
  <c r="E8" i="2"/>
  <c r="D8" i="2"/>
  <c r="C8" i="2"/>
  <c r="B8" i="2"/>
  <c r="B12" i="2" s="1"/>
  <c r="H56" i="1"/>
  <c r="G56" i="1"/>
  <c r="F56" i="1"/>
  <c r="E56" i="1"/>
  <c r="D56" i="1"/>
  <c r="C56" i="1"/>
  <c r="B56" i="1"/>
  <c r="H55" i="1"/>
  <c r="E55" i="1"/>
  <c r="D55" i="1"/>
  <c r="H45" i="1"/>
  <c r="G45" i="1"/>
  <c r="G55" i="1" s="1"/>
  <c r="F45" i="1"/>
  <c r="F53" i="1" s="1"/>
  <c r="E45" i="1"/>
  <c r="D45" i="1"/>
  <c r="C45" i="1"/>
  <c r="C55" i="1" s="1"/>
  <c r="B45" i="1"/>
  <c r="B53" i="1" s="1"/>
  <c r="F43" i="1"/>
  <c r="E43" i="1"/>
  <c r="E53" i="1" s="1"/>
  <c r="B43" i="1"/>
  <c r="H30" i="1"/>
  <c r="H43" i="1" s="1"/>
  <c r="H53" i="1" s="1"/>
  <c r="G30" i="1"/>
  <c r="F30" i="1"/>
  <c r="E30" i="1"/>
  <c r="D30" i="1"/>
  <c r="D43" i="1" s="1"/>
  <c r="D53" i="1" s="1"/>
  <c r="C30" i="1"/>
  <c r="B30" i="1"/>
  <c r="H26" i="1"/>
  <c r="G26" i="1"/>
  <c r="G43" i="1" s="1"/>
  <c r="G53" i="1" s="1"/>
  <c r="F26" i="1"/>
  <c r="E26" i="1"/>
  <c r="D26" i="1"/>
  <c r="C26" i="1"/>
  <c r="C43" i="1" s="1"/>
  <c r="C53" i="1" s="1"/>
  <c r="B26" i="1"/>
  <c r="G22" i="1"/>
  <c r="F22" i="1"/>
  <c r="C22" i="1"/>
  <c r="B22" i="1"/>
  <c r="H11" i="1"/>
  <c r="G11" i="1"/>
  <c r="F11" i="1"/>
  <c r="E11" i="1"/>
  <c r="E9" i="4" s="1"/>
  <c r="D11" i="1"/>
  <c r="D9" i="4" s="1"/>
  <c r="C11" i="1"/>
  <c r="B11" i="1"/>
  <c r="H7" i="1"/>
  <c r="H22" i="1" s="1"/>
  <c r="G7" i="1"/>
  <c r="F7" i="1"/>
  <c r="E7" i="1"/>
  <c r="E22" i="1" s="1"/>
  <c r="D7" i="1"/>
  <c r="D22" i="1" s="1"/>
  <c r="C7" i="1"/>
  <c r="B7" i="1"/>
  <c r="B16" i="2" l="1"/>
  <c r="B20" i="2" s="1"/>
  <c r="B24" i="2" s="1"/>
  <c r="B11" i="4"/>
  <c r="F16" i="2"/>
  <c r="F20" i="2" s="1"/>
  <c r="F24" i="2" s="1"/>
  <c r="F11" i="4"/>
  <c r="D10" i="4"/>
  <c r="D12" i="4"/>
  <c r="D26" i="2"/>
  <c r="D6" i="4"/>
  <c r="D7" i="4"/>
  <c r="E26" i="2"/>
  <c r="E10" i="4"/>
  <c r="E12" i="4"/>
  <c r="E7" i="4"/>
  <c r="E6" i="4"/>
  <c r="F55" i="1"/>
  <c r="E27" i="3"/>
  <c r="E29" i="3" s="1"/>
  <c r="B55" i="1"/>
  <c r="C16" i="2"/>
  <c r="C20" i="2" s="1"/>
  <c r="C24" i="2" s="1"/>
  <c r="F12" i="4" l="1"/>
  <c r="F7" i="4"/>
  <c r="F26" i="2"/>
  <c r="F10" i="4"/>
  <c r="F6" i="4"/>
  <c r="C6" i="4"/>
  <c r="C12" i="4"/>
  <c r="C10" i="4"/>
  <c r="C7" i="4"/>
  <c r="C26" i="2"/>
  <c r="B12" i="4"/>
  <c r="B7" i="4"/>
  <c r="B26" i="2"/>
  <c r="B10" i="4"/>
  <c r="B6" i="4"/>
</calcChain>
</file>

<file path=xl/sharedStrings.xml><?xml version="1.0" encoding="utf-8"?>
<sst xmlns="http://schemas.openxmlformats.org/spreadsheetml/2006/main" count="123" uniqueCount="91">
  <si>
    <t>DESH GARMENTS LIMITED</t>
  </si>
  <si>
    <t>Cash Flow Statement</t>
  </si>
  <si>
    <t>Income Statement</t>
  </si>
  <si>
    <t>Balance Sheet</t>
  </si>
  <si>
    <t>As at quarter end</t>
  </si>
  <si>
    <t>Data not found</t>
  </si>
  <si>
    <t>Quarter 2</t>
  </si>
  <si>
    <t>Quarter 3</t>
  </si>
  <si>
    <t>Quarter 1</t>
  </si>
  <si>
    <t>Net Cash Flows - Operating Activities</t>
  </si>
  <si>
    <t>Net Revenues</t>
  </si>
  <si>
    <t>ASSETS</t>
  </si>
  <si>
    <t>Cash Received from turnover and others</t>
  </si>
  <si>
    <t>Payment for cost and expenses</t>
  </si>
  <si>
    <t>Cost of goods sold</t>
  </si>
  <si>
    <t>NON CURRENT ASSETS</t>
  </si>
  <si>
    <t>Income tax paid</t>
  </si>
  <si>
    <t xml:space="preserve">Interest paid on short term </t>
  </si>
  <si>
    <t>Gross Profit</t>
  </si>
  <si>
    <t>Advance income tax</t>
  </si>
  <si>
    <t>Financial Expenses</t>
  </si>
  <si>
    <t>Property,Plant  and  Equipment</t>
  </si>
  <si>
    <t>Operating Incomes/Expenses</t>
  </si>
  <si>
    <t>preliminary expenses</t>
  </si>
  <si>
    <t>Operating Profit</t>
  </si>
  <si>
    <t>Net Cash Flows - Investment Activities</t>
  </si>
  <si>
    <t>Acquisition of Fixed Assets</t>
  </si>
  <si>
    <t>Non-Operating Income/(Expenses)</t>
  </si>
  <si>
    <t>CURRENT ASSETS</t>
  </si>
  <si>
    <t>Investment in shares</t>
  </si>
  <si>
    <t>Investment in FDR</t>
  </si>
  <si>
    <t>Inventories</t>
  </si>
  <si>
    <t>Profit Before contribution to WPPF</t>
  </si>
  <si>
    <t>Sundry creditors</t>
  </si>
  <si>
    <t>Contribution to WPPF</t>
  </si>
  <si>
    <t>Net Cash Flows - Financing Activities</t>
  </si>
  <si>
    <t>Other Income</t>
  </si>
  <si>
    <t>Payment of bank loan and others</t>
  </si>
  <si>
    <t>Dividend Income</t>
  </si>
  <si>
    <t>Received from Bank loan &amp; others</t>
  </si>
  <si>
    <t>Profit Before Taxation</t>
  </si>
  <si>
    <t>Other loan repaid/received</t>
  </si>
  <si>
    <t>Dividend paid</t>
  </si>
  <si>
    <t xml:space="preserve">Accounts receivable </t>
  </si>
  <si>
    <t>Provision for Taxation</t>
  </si>
  <si>
    <t>Loans, Advances, Deposits and Pre-payments</t>
  </si>
  <si>
    <t>Net Change in Cash Flows</t>
  </si>
  <si>
    <t>Income tax deduction at source</t>
  </si>
  <si>
    <t>Net Profit</t>
  </si>
  <si>
    <t>Cash and Cash Equivalents at Beginning Period</t>
  </si>
  <si>
    <t>Deferred tax</t>
  </si>
  <si>
    <t>Cash and Cash Equivalents at End of Period</t>
  </si>
  <si>
    <t>Cash &amp; Cash Equivalent</t>
  </si>
  <si>
    <t>Earnings per share (par value Taka 10)</t>
  </si>
  <si>
    <t>Net Operating Cash Flow Per Share</t>
  </si>
  <si>
    <t>Shares to Calculate NOCFPS</t>
  </si>
  <si>
    <t>Shares to Calculate EPS</t>
  </si>
  <si>
    <t>Liabilities and Capital</t>
  </si>
  <si>
    <t>Liabilities</t>
  </si>
  <si>
    <t>Non Current Liabilities</t>
  </si>
  <si>
    <t>Deferred tax liability</t>
  </si>
  <si>
    <t>Long Term Loan</t>
  </si>
  <si>
    <t>Current Liabilities</t>
  </si>
  <si>
    <t>Loans and overdraft</t>
  </si>
  <si>
    <t>Current portion of long term loan</t>
  </si>
  <si>
    <t>liabilities for goods</t>
  </si>
  <si>
    <t>Accrued expenses</t>
  </si>
  <si>
    <t>Creditors</t>
  </si>
  <si>
    <t>Unclaimed dividend</t>
  </si>
  <si>
    <t>Dividend payable</t>
  </si>
  <si>
    <t>WPPF, WF</t>
  </si>
  <si>
    <t>Employees' provident fund</t>
  </si>
  <si>
    <t>Provision for income tax</t>
  </si>
  <si>
    <t>Proposed dividend</t>
  </si>
  <si>
    <t>Shareholders’ Equity</t>
  </si>
  <si>
    <t>Share Capital</t>
  </si>
  <si>
    <t>Tax holiday reserve</t>
  </si>
  <si>
    <t>General reserve</t>
  </si>
  <si>
    <t>Capital reserve</t>
  </si>
  <si>
    <t>Gain/ (loss) on Marketable Securities (unrealized)</t>
  </si>
  <si>
    <t>Retained Earnings as per profit and loss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</si>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</sst>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u/>
      <sz val="11"/>
      <color theme="1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b/>
      <u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0" fontId="4" fillId="0" borderId="0" xfId="0" applyFont="1"/>
    <xf numFmtId="41" fontId="5" fillId="0" borderId="0" xfId="0" applyNumberFormat="1" applyFont="1" applyAlignment="1"/>
    <xf numFmtId="41" fontId="1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3" fillId="0" borderId="0" xfId="0" applyNumberFormat="1" applyFont="1"/>
    <xf numFmtId="164" fontId="2" fillId="0" borderId="0" xfId="0" applyNumberFormat="1" applyFont="1"/>
    <xf numFmtId="15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6" fillId="0" borderId="0" xfId="0" applyNumberFormat="1" applyFont="1"/>
    <xf numFmtId="41" fontId="2" fillId="0" borderId="1" xfId="0" applyNumberFormat="1" applyFont="1" applyBorder="1"/>
    <xf numFmtId="0" fontId="7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0" fontId="3" fillId="0" borderId="0" xfId="0" applyFont="1"/>
    <xf numFmtId="41" fontId="1" fillId="0" borderId="3" xfId="0" applyNumberFormat="1" applyFont="1" applyBorder="1"/>
    <xf numFmtId="41" fontId="8" fillId="0" borderId="0" xfId="0" applyNumberFormat="1" applyFont="1" applyAlignment="1"/>
    <xf numFmtId="0" fontId="1" fillId="0" borderId="3" xfId="0" applyFont="1" applyBorder="1"/>
    <xf numFmtId="41" fontId="9" fillId="0" borderId="0" xfId="0" applyNumberFormat="1" applyFont="1" applyAlignment="1"/>
    <xf numFmtId="41" fontId="5" fillId="2" borderId="0" xfId="0" applyNumberFormat="1" applyFont="1" applyFill="1" applyAlignment="1"/>
    <xf numFmtId="165" fontId="1" fillId="0" borderId="0" xfId="0" applyNumberFormat="1" applyFont="1"/>
    <xf numFmtId="165" fontId="1" fillId="0" borderId="4" xfId="0" applyNumberFormat="1" applyFont="1" applyBorder="1" applyAlignment="1">
      <alignment horizontal="center"/>
    </xf>
    <xf numFmtId="165" fontId="1" fillId="2" borderId="0" xfId="0" applyNumberFormat="1" applyFont="1" applyFill="1"/>
    <xf numFmtId="165" fontId="2" fillId="0" borderId="0" xfId="0" applyNumberFormat="1" applyFont="1"/>
    <xf numFmtId="41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41" fontId="11" fillId="0" borderId="0" xfId="0" applyNumberFormat="1" applyFont="1" applyAlignment="1">
      <alignment horizontal="center"/>
    </xf>
    <xf numFmtId="41" fontId="11" fillId="0" borderId="0" xfId="0" applyNumberFormat="1" applyFont="1"/>
    <xf numFmtId="15" fontId="12" fillId="0" borderId="0" xfId="0" applyNumberFormat="1" applyFont="1" applyAlignment="1">
      <alignment horizontal="center"/>
    </xf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166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25" customWidth="1"/>
    <col min="2" max="3" width="12.75" customWidth="1"/>
    <col min="4" max="7" width="12.375" customWidth="1"/>
    <col min="8" max="8" width="11.125" customWidth="1"/>
    <col min="9" max="9" width="9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6" t="s">
        <v>6</v>
      </c>
      <c r="C4" s="6" t="s">
        <v>7</v>
      </c>
      <c r="D4" s="6" t="s">
        <v>8</v>
      </c>
      <c r="E4" s="6" t="s">
        <v>6</v>
      </c>
      <c r="F4" s="6" t="s">
        <v>7</v>
      </c>
      <c r="G4" s="7" t="s">
        <v>8</v>
      </c>
      <c r="H4" s="7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9"/>
      <c r="B5" s="10">
        <v>43100</v>
      </c>
      <c r="C5" s="10">
        <v>43190</v>
      </c>
      <c r="D5" s="11">
        <v>43373</v>
      </c>
      <c r="E5" s="11">
        <v>43465</v>
      </c>
      <c r="F5" s="11">
        <v>43555</v>
      </c>
      <c r="G5" s="12">
        <v>43738</v>
      </c>
      <c r="H5" s="12">
        <v>43830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4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7" t="s">
        <v>15</v>
      </c>
      <c r="B7" s="18">
        <f t="shared" ref="B7:H7" si="0">SUM(B8:B9)</f>
        <v>120282000</v>
      </c>
      <c r="C7" s="18">
        <f t="shared" si="0"/>
        <v>119157000</v>
      </c>
      <c r="D7" s="18">
        <f t="shared" si="0"/>
        <v>129212000</v>
      </c>
      <c r="E7" s="18">
        <f t="shared" si="0"/>
        <v>128232000</v>
      </c>
      <c r="F7" s="18">
        <f t="shared" si="0"/>
        <v>129719000</v>
      </c>
      <c r="G7" s="18">
        <f t="shared" si="0"/>
        <v>136177000</v>
      </c>
      <c r="H7" s="18">
        <f t="shared" si="0"/>
        <v>133616000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21</v>
      </c>
      <c r="B8" s="2">
        <v>120282000</v>
      </c>
      <c r="C8" s="2">
        <v>119157000</v>
      </c>
      <c r="D8" s="2">
        <v>129212000</v>
      </c>
      <c r="E8" s="2">
        <v>128232000</v>
      </c>
      <c r="F8" s="2">
        <v>129719000</v>
      </c>
      <c r="G8" s="5">
        <v>136177000</v>
      </c>
      <c r="H8" s="5">
        <v>133616000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7" t="s">
        <v>28</v>
      </c>
      <c r="B11" s="18">
        <f t="shared" ref="B11:H11" si="1">SUM(B12:B20)</f>
        <v>133070000</v>
      </c>
      <c r="C11" s="18">
        <f t="shared" si="1"/>
        <v>209671000</v>
      </c>
      <c r="D11" s="18">
        <f t="shared" si="1"/>
        <v>237693000</v>
      </c>
      <c r="E11" s="18">
        <f t="shared" si="1"/>
        <v>306874000</v>
      </c>
      <c r="F11" s="18">
        <f t="shared" si="1"/>
        <v>247434000</v>
      </c>
      <c r="G11" s="18">
        <f t="shared" si="1"/>
        <v>294307000</v>
      </c>
      <c r="H11" s="18">
        <f t="shared" si="1"/>
        <v>237002000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31</v>
      </c>
      <c r="B12" s="2">
        <v>81575000</v>
      </c>
      <c r="C12" s="2">
        <v>63837000</v>
      </c>
      <c r="D12" s="2">
        <v>102666000</v>
      </c>
      <c r="E12" s="2">
        <v>82789000</v>
      </c>
      <c r="F12" s="2">
        <v>71735000</v>
      </c>
      <c r="G12" s="5">
        <v>86902000</v>
      </c>
      <c r="H12" s="5">
        <v>93520000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33</v>
      </c>
      <c r="B13" s="2"/>
      <c r="C13" s="2">
        <v>0</v>
      </c>
      <c r="D13" s="2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29</v>
      </c>
      <c r="B14" s="2">
        <v>7312000</v>
      </c>
      <c r="C14" s="2">
        <v>7312000</v>
      </c>
      <c r="D14" s="2">
        <v>7143000</v>
      </c>
      <c r="E14" s="2">
        <v>7273000</v>
      </c>
      <c r="F14" s="2">
        <v>7180000</v>
      </c>
      <c r="G14" s="5">
        <v>7262000</v>
      </c>
      <c r="H14" s="5">
        <v>7579000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1773000</v>
      </c>
      <c r="C15" s="2">
        <v>1773000</v>
      </c>
      <c r="D15" s="2">
        <v>1577000</v>
      </c>
      <c r="E15" s="2">
        <v>1577000</v>
      </c>
      <c r="F15" s="2">
        <v>1577000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43</v>
      </c>
      <c r="B16" s="2">
        <v>0</v>
      </c>
      <c r="C16" s="2">
        <v>52829000</v>
      </c>
      <c r="D16" s="2">
        <v>25053000</v>
      </c>
      <c r="E16" s="2">
        <v>96820000</v>
      </c>
      <c r="F16" s="2">
        <v>53644000</v>
      </c>
      <c r="G16" s="5">
        <v>70640000</v>
      </c>
      <c r="H16" s="5">
        <v>48375000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45</v>
      </c>
      <c r="B17" s="2">
        <v>1253000</v>
      </c>
      <c r="C17" s="2">
        <v>8560000</v>
      </c>
      <c r="D17" s="2">
        <v>1052000</v>
      </c>
      <c r="E17" s="2">
        <v>4184000</v>
      </c>
      <c r="F17" s="2">
        <v>7748000</v>
      </c>
      <c r="G17" s="5">
        <v>1132000</v>
      </c>
      <c r="H17" s="5">
        <v>1437000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47</v>
      </c>
      <c r="B18" s="2">
        <v>14198000</v>
      </c>
      <c r="C18" s="2">
        <v>15406000</v>
      </c>
      <c r="D18" s="2">
        <v>20305000</v>
      </c>
      <c r="E18" s="2">
        <v>20804000</v>
      </c>
      <c r="F18" s="2">
        <v>21625000</v>
      </c>
      <c r="G18" s="5">
        <v>5041000</v>
      </c>
      <c r="H18" s="5">
        <v>5875000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 t="s">
        <v>50</v>
      </c>
      <c r="B19" s="2"/>
      <c r="C19" s="2"/>
      <c r="D19" s="2"/>
      <c r="E19" s="2"/>
      <c r="F19" s="2"/>
      <c r="G19" s="5">
        <v>26000</v>
      </c>
      <c r="H19" s="5">
        <v>68000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52</v>
      </c>
      <c r="B20" s="2">
        <v>26959000</v>
      </c>
      <c r="C20" s="2">
        <v>59954000</v>
      </c>
      <c r="D20" s="2">
        <v>79897000</v>
      </c>
      <c r="E20" s="2">
        <v>93427000</v>
      </c>
      <c r="F20" s="2">
        <v>83925000</v>
      </c>
      <c r="G20" s="5">
        <v>123304000</v>
      </c>
      <c r="H20" s="5">
        <v>80148000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8"/>
      <c r="B22" s="18">
        <f t="shared" ref="B22:D22" si="2">B7+B11</f>
        <v>253352000</v>
      </c>
      <c r="C22" s="18">
        <f t="shared" si="2"/>
        <v>328828000</v>
      </c>
      <c r="D22" s="18">
        <f t="shared" si="2"/>
        <v>366905000</v>
      </c>
      <c r="E22" s="18">
        <f>E7+E11+1000</f>
        <v>435107000</v>
      </c>
      <c r="F22" s="18">
        <f>F7+F11</f>
        <v>377153000</v>
      </c>
      <c r="G22" s="18">
        <f>G7+G11+1000</f>
        <v>430485000</v>
      </c>
      <c r="H22" s="18">
        <f>H7+H11</f>
        <v>370618000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/>
      <c r="B23" s="18"/>
      <c r="C23" s="18"/>
      <c r="D23" s="18"/>
      <c r="E23" s="18"/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1" t="s">
        <v>57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2" t="s">
        <v>58</v>
      </c>
      <c r="B25" s="2"/>
      <c r="C25" s="2"/>
      <c r="D25" s="18"/>
      <c r="E25" s="18"/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7" t="s">
        <v>59</v>
      </c>
      <c r="B26" s="18">
        <f t="shared" ref="B26:H26" si="3">SUM(B27:B28)</f>
        <v>7743000</v>
      </c>
      <c r="C26" s="18">
        <f t="shared" si="3"/>
        <v>7743000</v>
      </c>
      <c r="D26" s="18">
        <f t="shared" si="3"/>
        <v>32596000</v>
      </c>
      <c r="E26" s="18">
        <f t="shared" si="3"/>
        <v>32691000</v>
      </c>
      <c r="F26" s="18">
        <f t="shared" si="3"/>
        <v>32322000</v>
      </c>
      <c r="G26" s="18">
        <f t="shared" si="3"/>
        <v>39597000</v>
      </c>
      <c r="H26" s="18">
        <f t="shared" si="3"/>
        <v>26703000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60</v>
      </c>
      <c r="B27" s="2">
        <v>7743000</v>
      </c>
      <c r="C27" s="2">
        <v>7743000</v>
      </c>
      <c r="D27" s="2">
        <v>1425000</v>
      </c>
      <c r="E27" s="2">
        <v>1566000</v>
      </c>
      <c r="F27" s="2">
        <v>1566000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61</v>
      </c>
      <c r="B28" s="2"/>
      <c r="C28" s="2"/>
      <c r="D28" s="2">
        <v>31171000</v>
      </c>
      <c r="E28" s="2">
        <v>31125000</v>
      </c>
      <c r="F28" s="2">
        <v>30756000</v>
      </c>
      <c r="G28" s="5">
        <v>39597000</v>
      </c>
      <c r="H28" s="5">
        <v>26703000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7" t="s">
        <v>62</v>
      </c>
      <c r="B30" s="18">
        <f t="shared" ref="B30:H30" si="4">SUM(B31:B41)</f>
        <v>135623000</v>
      </c>
      <c r="C30" s="18">
        <f t="shared" si="4"/>
        <v>206133000</v>
      </c>
      <c r="D30" s="18">
        <f t="shared" si="4"/>
        <v>200500000</v>
      </c>
      <c r="E30" s="18">
        <f t="shared" si="4"/>
        <v>259320000</v>
      </c>
      <c r="F30" s="18">
        <f t="shared" si="4"/>
        <v>207505000</v>
      </c>
      <c r="G30" s="18">
        <f t="shared" si="4"/>
        <v>253808000</v>
      </c>
      <c r="H30" s="18">
        <f t="shared" si="4"/>
        <v>199914000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63</v>
      </c>
      <c r="B31" s="2">
        <v>42107000</v>
      </c>
      <c r="C31" s="2">
        <v>52158000</v>
      </c>
      <c r="D31" s="2">
        <v>76235000</v>
      </c>
      <c r="E31" s="2">
        <v>66771000</v>
      </c>
      <c r="F31" s="2">
        <v>51572000</v>
      </c>
      <c r="G31" s="5">
        <v>134385000</v>
      </c>
      <c r="H31" s="5">
        <v>113173000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5" t="s">
        <v>64</v>
      </c>
      <c r="B32" s="2"/>
      <c r="C32" s="2"/>
      <c r="D32" s="2"/>
      <c r="E32" s="2"/>
      <c r="F32" s="2"/>
      <c r="G32" s="5">
        <v>1785000</v>
      </c>
      <c r="H32" s="5">
        <v>3617000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65</v>
      </c>
      <c r="B33" s="2">
        <v>50813000</v>
      </c>
      <c r="C33" s="2">
        <v>107072000</v>
      </c>
      <c r="D33" s="2">
        <v>67058000</v>
      </c>
      <c r="E33" s="2">
        <v>133196000</v>
      </c>
      <c r="F33" s="2">
        <v>103224000</v>
      </c>
      <c r="G33" s="5">
        <v>79588000</v>
      </c>
      <c r="H33" s="5">
        <v>43583000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66</v>
      </c>
      <c r="B34" s="2">
        <v>11433000</v>
      </c>
      <c r="C34" s="2">
        <v>13053000</v>
      </c>
      <c r="D34" s="2">
        <v>18634000</v>
      </c>
      <c r="E34" s="2">
        <v>18564000</v>
      </c>
      <c r="F34" s="2">
        <v>12432000</v>
      </c>
      <c r="G34" s="5">
        <v>17263000</v>
      </c>
      <c r="H34" s="5">
        <v>18754000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67</v>
      </c>
      <c r="B35" s="2">
        <v>5762000</v>
      </c>
      <c r="C35" s="2">
        <v>4922000</v>
      </c>
      <c r="D35" s="2">
        <v>8658000</v>
      </c>
      <c r="E35" s="2">
        <v>9583000</v>
      </c>
      <c r="F35" s="2">
        <v>9853000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68</v>
      </c>
      <c r="B36" s="2">
        <v>238000</v>
      </c>
      <c r="C36" s="2">
        <v>238000</v>
      </c>
      <c r="D36" s="2">
        <v>238000</v>
      </c>
      <c r="E36" s="2">
        <v>238000</v>
      </c>
      <c r="F36" s="2">
        <v>238000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69</v>
      </c>
      <c r="B37" s="2">
        <v>8262000</v>
      </c>
      <c r="C37" s="2">
        <v>8262000</v>
      </c>
      <c r="D37" s="2">
        <v>9788000</v>
      </c>
      <c r="E37" s="2">
        <v>9788000</v>
      </c>
      <c r="F37" s="2">
        <v>9788000</v>
      </c>
      <c r="G37" s="5">
        <v>10026000</v>
      </c>
      <c r="H37" s="5">
        <v>10026000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5" t="s">
        <v>70</v>
      </c>
      <c r="B38" s="2"/>
      <c r="C38" s="2"/>
      <c r="D38" s="2"/>
      <c r="E38" s="2"/>
      <c r="F38" s="2"/>
      <c r="G38" s="5">
        <v>8459000</v>
      </c>
      <c r="H38" s="5">
        <v>8459000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71</v>
      </c>
      <c r="B39" s="2">
        <v>208000</v>
      </c>
      <c r="C39" s="2">
        <v>208000</v>
      </c>
      <c r="D39" s="2">
        <v>208000</v>
      </c>
      <c r="E39" s="2">
        <v>208000</v>
      </c>
      <c r="F39" s="2">
        <v>208000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72</v>
      </c>
      <c r="B40" s="2">
        <v>16800000</v>
      </c>
      <c r="C40" s="2">
        <v>20220000</v>
      </c>
      <c r="D40" s="2">
        <v>19681000</v>
      </c>
      <c r="E40" s="2">
        <v>20972000</v>
      </c>
      <c r="F40" s="2">
        <v>20190000</v>
      </c>
      <c r="G40" s="5">
        <v>2302000</v>
      </c>
      <c r="H40" s="5">
        <v>2302000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8"/>
      <c r="B43" s="18">
        <f t="shared" ref="B43:H43" si="5">B30+B26</f>
        <v>143366000</v>
      </c>
      <c r="C43" s="18">
        <f t="shared" si="5"/>
        <v>213876000</v>
      </c>
      <c r="D43" s="18">
        <f t="shared" si="5"/>
        <v>233096000</v>
      </c>
      <c r="E43" s="18">
        <f t="shared" si="5"/>
        <v>292011000</v>
      </c>
      <c r="F43" s="18">
        <f t="shared" si="5"/>
        <v>239827000</v>
      </c>
      <c r="G43" s="18">
        <f t="shared" si="5"/>
        <v>293405000</v>
      </c>
      <c r="H43" s="18">
        <f t="shared" si="5"/>
        <v>226617000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8"/>
      <c r="B44" s="2"/>
      <c r="C44" s="2"/>
      <c r="D44" s="18"/>
      <c r="E44" s="18"/>
      <c r="F44" s="1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7" t="s">
        <v>74</v>
      </c>
      <c r="B45" s="18">
        <f t="shared" ref="B45:D45" si="6">SUM(B46:B51)</f>
        <v>109986000</v>
      </c>
      <c r="C45" s="18">
        <f t="shared" si="6"/>
        <v>114952000</v>
      </c>
      <c r="D45" s="18">
        <f t="shared" si="6"/>
        <v>133809000</v>
      </c>
      <c r="E45" s="18">
        <f>SUM(E46:E51)-1000</f>
        <v>143096000</v>
      </c>
      <c r="F45" s="18">
        <f t="shared" ref="F45:H45" si="7">SUM(F46:F51)</f>
        <v>137326000</v>
      </c>
      <c r="G45" s="18">
        <f t="shared" si="7"/>
        <v>137081000</v>
      </c>
      <c r="H45" s="18">
        <f t="shared" si="7"/>
        <v>144001000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75</v>
      </c>
      <c r="B46" s="2">
        <v>60458000</v>
      </c>
      <c r="C46" s="2">
        <v>60458000</v>
      </c>
      <c r="D46" s="2">
        <v>60458000</v>
      </c>
      <c r="E46" s="2">
        <v>66504000</v>
      </c>
      <c r="F46" s="2">
        <v>66504000</v>
      </c>
      <c r="G46" s="5">
        <v>66504000</v>
      </c>
      <c r="H46" s="5">
        <v>73154000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76</v>
      </c>
      <c r="B47" s="2">
        <v>7273000</v>
      </c>
      <c r="C47" s="2">
        <v>7273000</v>
      </c>
      <c r="D47" s="2">
        <v>7273000</v>
      </c>
      <c r="E47" s="2">
        <v>7273000</v>
      </c>
      <c r="F47" s="2">
        <v>7273000</v>
      </c>
      <c r="G47" s="5">
        <v>7273000</v>
      </c>
      <c r="H47" s="5">
        <v>7273000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77</v>
      </c>
      <c r="B48" s="2">
        <v>1478000</v>
      </c>
      <c r="C48" s="2">
        <v>1478000</v>
      </c>
      <c r="D48" s="2">
        <v>1478000</v>
      </c>
      <c r="E48" s="2">
        <v>1478000</v>
      </c>
      <c r="F48" s="2">
        <v>1478000</v>
      </c>
      <c r="G48" s="5">
        <v>1478000</v>
      </c>
      <c r="H48" s="5">
        <v>1478000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78</v>
      </c>
      <c r="B49" s="2">
        <v>43877000</v>
      </c>
      <c r="C49" s="2">
        <v>41296000</v>
      </c>
      <c r="D49" s="2">
        <v>50243000</v>
      </c>
      <c r="E49" s="2">
        <v>50243000</v>
      </c>
      <c r="F49" s="2">
        <v>50243000</v>
      </c>
      <c r="G49" s="5">
        <v>50243000</v>
      </c>
      <c r="H49" s="5">
        <v>50243000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79</v>
      </c>
      <c r="B50" s="2"/>
      <c r="C50" s="2">
        <v>0</v>
      </c>
      <c r="D50" s="2">
        <v>-204000</v>
      </c>
      <c r="E50" s="2">
        <v>-243000</v>
      </c>
      <c r="F50" s="2">
        <v>-243000</v>
      </c>
      <c r="G50" s="5">
        <v>-113000</v>
      </c>
      <c r="H50" s="5">
        <v>-128000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80</v>
      </c>
      <c r="B51" s="2">
        <v>-3100000</v>
      </c>
      <c r="C51" s="2">
        <v>4447000</v>
      </c>
      <c r="D51" s="2">
        <v>14561000</v>
      </c>
      <c r="E51" s="2">
        <v>17842000</v>
      </c>
      <c r="F51" s="2">
        <v>12071000</v>
      </c>
      <c r="G51" s="5">
        <v>11696000</v>
      </c>
      <c r="H51" s="5">
        <v>11981000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8"/>
      <c r="B53" s="18">
        <f t="shared" ref="B53:F53" si="8">B45+B43</f>
        <v>253352000</v>
      </c>
      <c r="C53" s="18">
        <f t="shared" si="8"/>
        <v>328828000</v>
      </c>
      <c r="D53" s="18">
        <f t="shared" si="8"/>
        <v>366905000</v>
      </c>
      <c r="E53" s="18">
        <f t="shared" si="8"/>
        <v>435107000</v>
      </c>
      <c r="F53" s="18">
        <f t="shared" si="8"/>
        <v>377153000</v>
      </c>
      <c r="G53" s="18">
        <f>G45+G43-1000</f>
        <v>430485000</v>
      </c>
      <c r="H53" s="18">
        <f>H45+H43</f>
        <v>370618000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3" t="s">
        <v>81</v>
      </c>
      <c r="B55" s="26">
        <f t="shared" ref="B55:H55" si="9">B45/(B46/10)</f>
        <v>18.192133381851864</v>
      </c>
      <c r="C55" s="26">
        <f t="shared" si="9"/>
        <v>19.01353005392173</v>
      </c>
      <c r="D55" s="26">
        <f t="shared" si="9"/>
        <v>22.132554831453241</v>
      </c>
      <c r="E55" s="26">
        <f t="shared" si="9"/>
        <v>21.516901239023216</v>
      </c>
      <c r="F55" s="26">
        <f t="shared" si="9"/>
        <v>20.649284253578731</v>
      </c>
      <c r="G55" s="28">
        <f t="shared" si="9"/>
        <v>20.612444364248766</v>
      </c>
      <c r="H55" s="28">
        <f t="shared" si="9"/>
        <v>19.684637887196871</v>
      </c>
      <c r="I55" s="2"/>
      <c r="J55" s="2"/>
      <c r="K55" s="2"/>
      <c r="L55" s="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25">
      <c r="A56" s="13" t="s">
        <v>82</v>
      </c>
      <c r="B56" s="2">
        <f t="shared" ref="B56:H56" si="10">B46/10</f>
        <v>6045800</v>
      </c>
      <c r="C56" s="2">
        <f t="shared" si="10"/>
        <v>6045800</v>
      </c>
      <c r="D56" s="2">
        <f t="shared" si="10"/>
        <v>6045800</v>
      </c>
      <c r="E56" s="2">
        <f t="shared" si="10"/>
        <v>6650400</v>
      </c>
      <c r="F56" s="2">
        <f t="shared" si="10"/>
        <v>6650400</v>
      </c>
      <c r="G56" s="2">
        <f t="shared" si="10"/>
        <v>6650400</v>
      </c>
      <c r="H56" s="2">
        <f t="shared" si="10"/>
        <v>7315400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0.875" customWidth="1"/>
    <col min="2" max="5" width="12.75" customWidth="1"/>
    <col min="6" max="6" width="13.5" customWidth="1"/>
    <col min="7" max="7" width="12.75" customWidth="1"/>
    <col min="8" max="8" width="11.125" customWidth="1"/>
    <col min="9" max="25" width="7.6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1" t="s">
        <v>2</v>
      </c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4" t="s">
        <v>4</v>
      </c>
      <c r="B3" s="3"/>
      <c r="C3" s="3"/>
      <c r="D3" s="3"/>
      <c r="E3" s="3"/>
      <c r="F3" s="3"/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6" t="s">
        <v>6</v>
      </c>
      <c r="C4" s="6" t="s">
        <v>7</v>
      </c>
      <c r="D4" s="6" t="s">
        <v>8</v>
      </c>
      <c r="E4" s="6" t="s">
        <v>6</v>
      </c>
      <c r="F4" s="6" t="s">
        <v>7</v>
      </c>
      <c r="G4" s="7" t="s">
        <v>8</v>
      </c>
      <c r="H4" s="7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8"/>
      <c r="B5" s="10">
        <v>43100</v>
      </c>
      <c r="C5" s="10">
        <v>43190</v>
      </c>
      <c r="D5" s="11">
        <v>43373</v>
      </c>
      <c r="E5" s="11">
        <v>43465</v>
      </c>
      <c r="F5" s="11">
        <v>43555</v>
      </c>
      <c r="G5" s="12">
        <v>43738</v>
      </c>
      <c r="H5" s="12">
        <v>43830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13" t="s">
        <v>10</v>
      </c>
      <c r="B6" s="2">
        <v>251753000</v>
      </c>
      <c r="C6" s="2">
        <v>402072000</v>
      </c>
      <c r="D6" s="2">
        <v>207363000</v>
      </c>
      <c r="E6" s="2">
        <v>409033000</v>
      </c>
      <c r="F6" s="2">
        <v>533038000</v>
      </c>
      <c r="G6" s="2"/>
      <c r="H6" s="5">
        <v>319941000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14</v>
      </c>
      <c r="B7" s="16"/>
      <c r="C7" s="16"/>
      <c r="D7" s="16"/>
      <c r="E7" s="16"/>
      <c r="F7" s="16"/>
      <c r="G7" s="2"/>
      <c r="H7" s="5">
        <v>292542000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13" t="s">
        <v>18</v>
      </c>
      <c r="B8" s="18">
        <f t="shared" ref="B8:H8" si="0">B6-B7</f>
        <v>251753000</v>
      </c>
      <c r="C8" s="18">
        <f t="shared" si="0"/>
        <v>402072000</v>
      </c>
      <c r="D8" s="18">
        <f t="shared" si="0"/>
        <v>207363000</v>
      </c>
      <c r="E8" s="18">
        <f t="shared" si="0"/>
        <v>409033000</v>
      </c>
      <c r="F8" s="18">
        <f t="shared" si="0"/>
        <v>533038000</v>
      </c>
      <c r="G8" s="19">
        <f t="shared" si="0"/>
        <v>0</v>
      </c>
      <c r="H8" s="19">
        <f t="shared" si="0"/>
        <v>27399000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18"/>
      <c r="B9" s="18"/>
      <c r="C9" s="18"/>
      <c r="D9" s="18"/>
      <c r="E9" s="18"/>
      <c r="F9" s="1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3" t="s">
        <v>22</v>
      </c>
      <c r="B10" s="18">
        <v>232470000</v>
      </c>
      <c r="C10" s="18">
        <v>373622000</v>
      </c>
      <c r="D10" s="18">
        <v>197167000</v>
      </c>
      <c r="E10" s="18">
        <v>388941000</v>
      </c>
      <c r="F10" s="18">
        <v>519809000</v>
      </c>
      <c r="G10" s="2"/>
      <c r="H10" s="22">
        <v>28183000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8" t="s">
        <v>24</v>
      </c>
      <c r="B12" s="18">
        <f t="shared" ref="B12:H12" si="1">B8-B10</f>
        <v>19283000</v>
      </c>
      <c r="C12" s="18">
        <f t="shared" si="1"/>
        <v>28450000</v>
      </c>
      <c r="D12" s="18">
        <f t="shared" si="1"/>
        <v>10196000</v>
      </c>
      <c r="E12" s="18">
        <f t="shared" si="1"/>
        <v>20092000</v>
      </c>
      <c r="F12" s="18">
        <f t="shared" si="1"/>
        <v>13229000</v>
      </c>
      <c r="G12" s="18">
        <f t="shared" si="1"/>
        <v>0</v>
      </c>
      <c r="H12" s="18">
        <f t="shared" si="1"/>
        <v>-784000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3" t="s">
        <v>27</v>
      </c>
      <c r="B13" s="18"/>
      <c r="C13" s="18"/>
      <c r="D13" s="18"/>
      <c r="E13" s="18"/>
      <c r="F13" s="1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20</v>
      </c>
      <c r="B14" s="2"/>
      <c r="C14" s="2">
        <v>0</v>
      </c>
      <c r="D14" s="2">
        <v>0</v>
      </c>
      <c r="E14" s="2">
        <v>0</v>
      </c>
      <c r="F14" s="2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3" t="s">
        <v>32</v>
      </c>
      <c r="B16" s="18">
        <f t="shared" ref="B16:H16" si="2">B12-B14</f>
        <v>19283000</v>
      </c>
      <c r="C16" s="18">
        <f t="shared" si="2"/>
        <v>28450000</v>
      </c>
      <c r="D16" s="18">
        <f t="shared" si="2"/>
        <v>10196000</v>
      </c>
      <c r="E16" s="18">
        <f t="shared" si="2"/>
        <v>20092000</v>
      </c>
      <c r="F16" s="18">
        <f t="shared" si="2"/>
        <v>13229000</v>
      </c>
      <c r="G16" s="18">
        <f t="shared" si="2"/>
        <v>0</v>
      </c>
      <c r="H16" s="18">
        <f t="shared" si="2"/>
        <v>-784000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34</v>
      </c>
      <c r="B17" s="2">
        <v>919000</v>
      </c>
      <c r="C17" s="2">
        <v>1494000</v>
      </c>
      <c r="D17" s="2">
        <v>510000</v>
      </c>
      <c r="E17" s="2">
        <v>1076000</v>
      </c>
      <c r="F17" s="2">
        <v>733000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" t="s">
        <v>36</v>
      </c>
      <c r="B18" s="2"/>
      <c r="C18" s="2"/>
      <c r="D18" s="2"/>
      <c r="E18" s="2"/>
      <c r="F18" s="2"/>
      <c r="G18" s="2"/>
      <c r="H18" s="5">
        <v>1428000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38</v>
      </c>
      <c r="B19" s="2">
        <v>1428000</v>
      </c>
      <c r="C19" s="2">
        <v>1428000</v>
      </c>
      <c r="D19" s="2"/>
      <c r="E19" s="2">
        <v>1428000</v>
      </c>
      <c r="F19" s="2">
        <v>1428000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3" t="s">
        <v>40</v>
      </c>
      <c r="B20" s="18">
        <f t="shared" ref="B20:G20" si="3">B16-B17+B19</f>
        <v>19792000</v>
      </c>
      <c r="C20" s="18">
        <f t="shared" si="3"/>
        <v>28384000</v>
      </c>
      <c r="D20" s="18">
        <f t="shared" si="3"/>
        <v>9686000</v>
      </c>
      <c r="E20" s="18">
        <f t="shared" si="3"/>
        <v>20444000</v>
      </c>
      <c r="F20" s="18">
        <f t="shared" si="3"/>
        <v>13924000</v>
      </c>
      <c r="G20" s="18">
        <f t="shared" si="3"/>
        <v>0</v>
      </c>
      <c r="H20" s="18">
        <f>H16-H17+H19+H18</f>
        <v>644000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7" t="s">
        <v>44</v>
      </c>
      <c r="B22" s="18">
        <v>2375000</v>
      </c>
      <c r="C22" s="18">
        <v>3420000</v>
      </c>
      <c r="D22" s="18">
        <v>-1367000</v>
      </c>
      <c r="E22" s="18">
        <v>2799000</v>
      </c>
      <c r="F22" s="18">
        <v>2049000</v>
      </c>
      <c r="G22" s="24">
        <v>0</v>
      </c>
      <c r="H22" s="22">
        <v>-68000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3" t="s">
        <v>48</v>
      </c>
      <c r="B24" s="21">
        <f t="shared" ref="B24:C24" si="4">B20-B22</f>
        <v>17417000</v>
      </c>
      <c r="C24" s="21">
        <f t="shared" si="4"/>
        <v>24964000</v>
      </c>
      <c r="D24" s="21">
        <f>D20+D22</f>
        <v>8319000</v>
      </c>
      <c r="E24" s="21">
        <f t="shared" ref="E24:H24" si="5">E20-E22</f>
        <v>17645000</v>
      </c>
      <c r="F24" s="21">
        <f t="shared" si="5"/>
        <v>11875000</v>
      </c>
      <c r="G24" s="21">
        <f t="shared" si="5"/>
        <v>0</v>
      </c>
      <c r="H24" s="21">
        <f t="shared" si="5"/>
        <v>712000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"/>
      <c r="B25" s="18"/>
      <c r="C25" s="18"/>
      <c r="D25" s="18"/>
      <c r="E25" s="18"/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3" t="s">
        <v>53</v>
      </c>
      <c r="B26" s="27">
        <f>B24/('1'!B46/10)</f>
        <v>2.8808428992027522</v>
      </c>
      <c r="C26" s="27">
        <f>C24/('1'!C46/10)</f>
        <v>4.1291475073604813</v>
      </c>
      <c r="D26" s="27">
        <f>D24/('1'!D46/10)</f>
        <v>1.3759965595950907</v>
      </c>
      <c r="E26" s="27">
        <f>E24/('1'!E46/10)</f>
        <v>2.6532238662336098</v>
      </c>
      <c r="F26" s="27">
        <f>F24/('1'!F46/10)</f>
        <v>1.7856068807891254</v>
      </c>
      <c r="G26" s="27">
        <f>G24/('1'!G46/10)</f>
        <v>0</v>
      </c>
      <c r="H26" s="27">
        <f>H24/('1'!H46/10)</f>
        <v>9.7328922546955743E-2</v>
      </c>
      <c r="I26" s="2"/>
      <c r="J26" s="2"/>
      <c r="K26" s="2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x14ac:dyDescent="0.25">
      <c r="A27" s="23" t="s">
        <v>56</v>
      </c>
      <c r="B27" s="30">
        <f>'1'!B46/10</f>
        <v>6045800</v>
      </c>
      <c r="C27" s="30">
        <f>'1'!C46/10</f>
        <v>6045800</v>
      </c>
      <c r="D27" s="30">
        <f>'1'!D46/10</f>
        <v>6045800</v>
      </c>
      <c r="E27" s="30">
        <f>'1'!E46/10</f>
        <v>6650400</v>
      </c>
      <c r="F27" s="30">
        <f>'1'!F46/10</f>
        <v>6650400</v>
      </c>
      <c r="G27" s="30">
        <f>'1'!G46/10</f>
        <v>6650400</v>
      </c>
      <c r="H27" s="30">
        <f>'1'!H46/10</f>
        <v>7315400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3" sqref="B23"/>
    </sheetView>
  </sheetViews>
  <sheetFormatPr defaultColWidth="12.625" defaultRowHeight="15" customHeight="1" x14ac:dyDescent="0.2"/>
  <cols>
    <col min="1" max="1" width="38.875" customWidth="1"/>
    <col min="2" max="3" width="16.5" customWidth="1"/>
    <col min="4" max="4" width="13" customWidth="1"/>
    <col min="5" max="5" width="16.5" customWidth="1"/>
    <col min="6" max="7" width="13" customWidth="1"/>
    <col min="8" max="8" width="11.875" customWidth="1"/>
    <col min="9" max="9" width="9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4" t="s">
        <v>4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3"/>
      <c r="B4" s="6" t="s">
        <v>6</v>
      </c>
      <c r="C4" s="6" t="s">
        <v>7</v>
      </c>
      <c r="D4" s="6" t="s">
        <v>8</v>
      </c>
      <c r="E4" s="6" t="s">
        <v>6</v>
      </c>
      <c r="F4" s="6" t="s">
        <v>7</v>
      </c>
      <c r="G4" s="7" t="s">
        <v>8</v>
      </c>
      <c r="H4" s="7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10">
        <v>43100</v>
      </c>
      <c r="C5" s="10">
        <v>43190</v>
      </c>
      <c r="D5" s="11">
        <v>43373</v>
      </c>
      <c r="E5" s="11">
        <v>43465</v>
      </c>
      <c r="F5" s="11">
        <v>43555</v>
      </c>
      <c r="G5" s="12">
        <v>43738</v>
      </c>
      <c r="H5" s="12">
        <v>43830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3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>
        <v>249635000</v>
      </c>
      <c r="C7" s="2">
        <v>369922000</v>
      </c>
      <c r="D7" s="2">
        <v>209379000</v>
      </c>
      <c r="E7" s="2">
        <v>339283000</v>
      </c>
      <c r="F7" s="2">
        <v>516464000</v>
      </c>
      <c r="G7" s="5">
        <v>147635000</v>
      </c>
      <c r="H7" s="5">
        <v>334311000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5" t="s">
        <v>13</v>
      </c>
      <c r="B8" s="2">
        <v>-298137000</v>
      </c>
      <c r="C8" s="2">
        <v>-380247000</v>
      </c>
      <c r="D8" s="2">
        <v>-199209000</v>
      </c>
      <c r="E8" s="2">
        <v>-326352000</v>
      </c>
      <c r="F8" s="2">
        <v>-510635000</v>
      </c>
      <c r="G8" s="5">
        <v>-156909000</v>
      </c>
      <c r="H8" s="5">
        <v>-348429000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>
        <v>-1917000</v>
      </c>
      <c r="C9" s="2">
        <v>-2840000</v>
      </c>
      <c r="D9" s="2">
        <v>-1690000</v>
      </c>
      <c r="E9" s="2">
        <v>-2189000</v>
      </c>
      <c r="F9" s="2">
        <v>-3010000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17</v>
      </c>
      <c r="B10" s="2">
        <v>-374000</v>
      </c>
      <c r="C10" s="2">
        <v>-1437000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 t="s">
        <v>19</v>
      </c>
      <c r="B11" s="2"/>
      <c r="C11" s="2"/>
      <c r="D11" s="2"/>
      <c r="E11" s="2"/>
      <c r="F11" s="2"/>
      <c r="G11" s="5">
        <v>-1734000</v>
      </c>
      <c r="H11" s="5">
        <v>-2568000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20</v>
      </c>
      <c r="B12" s="2"/>
      <c r="C12" s="2">
        <v>0</v>
      </c>
      <c r="D12" s="2">
        <v>-3280000</v>
      </c>
      <c r="E12" s="2">
        <v>-7346000</v>
      </c>
      <c r="F12" s="2">
        <v>-10468000</v>
      </c>
      <c r="G12" s="5">
        <v>-6258000</v>
      </c>
      <c r="H12" s="5">
        <v>-10835000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20"/>
      <c r="B13" s="19">
        <f t="shared" ref="B13:H13" si="0">SUM(B7:B12)</f>
        <v>-50793000</v>
      </c>
      <c r="C13" s="19">
        <f t="shared" si="0"/>
        <v>-14602000</v>
      </c>
      <c r="D13" s="19">
        <f t="shared" si="0"/>
        <v>5200000</v>
      </c>
      <c r="E13" s="19">
        <f t="shared" si="0"/>
        <v>3396000</v>
      </c>
      <c r="F13" s="19">
        <f t="shared" si="0"/>
        <v>-7649000</v>
      </c>
      <c r="G13" s="21">
        <f t="shared" si="0"/>
        <v>-17266000</v>
      </c>
      <c r="H13" s="21">
        <f t="shared" si="0"/>
        <v>-27521000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20"/>
      <c r="B14" s="19"/>
      <c r="C14" s="19"/>
      <c r="D14" s="19"/>
      <c r="E14" s="19"/>
      <c r="F14" s="1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26</v>
      </c>
      <c r="B16" s="2">
        <v>-14097000</v>
      </c>
      <c r="C16" s="2">
        <v>-22100000</v>
      </c>
      <c r="D16" s="2">
        <v>-3339000</v>
      </c>
      <c r="E16" s="2">
        <v>-4528000</v>
      </c>
      <c r="F16" s="2">
        <v>-7507000</v>
      </c>
      <c r="G16" s="5">
        <v>-10641000</v>
      </c>
      <c r="H16" s="5">
        <v>-15043000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29</v>
      </c>
      <c r="B17" s="2"/>
      <c r="C17" s="2"/>
      <c r="D17" s="2"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30</v>
      </c>
      <c r="B18" s="2"/>
      <c r="C18" s="2"/>
      <c r="D18" s="2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9">
        <f t="shared" ref="B19:H19" si="1">SUM(B16:B18)</f>
        <v>-14097000</v>
      </c>
      <c r="C19" s="19">
        <f t="shared" si="1"/>
        <v>-22100000</v>
      </c>
      <c r="D19" s="19">
        <f t="shared" si="1"/>
        <v>-3339000</v>
      </c>
      <c r="E19" s="19">
        <f t="shared" si="1"/>
        <v>-4528000</v>
      </c>
      <c r="F19" s="19">
        <f t="shared" si="1"/>
        <v>-7507000</v>
      </c>
      <c r="G19" s="21">
        <f t="shared" si="1"/>
        <v>-10641000</v>
      </c>
      <c r="H19" s="21">
        <f t="shared" si="1"/>
        <v>-15043000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B20" s="19"/>
      <c r="C20" s="19"/>
      <c r="D20" s="19"/>
      <c r="E20" s="19"/>
      <c r="F20" s="1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3" t="s">
        <v>35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37</v>
      </c>
      <c r="B22" s="2"/>
      <c r="C22" s="2"/>
      <c r="D22" s="2">
        <v>10880000</v>
      </c>
      <c r="E22" s="2"/>
      <c r="F22" s="2">
        <v>0</v>
      </c>
      <c r="G22" s="2"/>
      <c r="H22" s="5">
        <v>-22772000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39</v>
      </c>
      <c r="B23" s="2"/>
      <c r="C23" s="2"/>
      <c r="D23" s="2"/>
      <c r="E23" s="2">
        <v>27403000</v>
      </c>
      <c r="F23" s="2">
        <v>31925000</v>
      </c>
      <c r="G23" s="5">
        <v>24848000</v>
      </c>
      <c r="H23" s="5">
        <v>21160000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41</v>
      </c>
      <c r="B24" s="2">
        <v>18796000</v>
      </c>
      <c r="C24" s="2">
        <v>23603000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/>
      <c r="B26" s="19">
        <f t="shared" ref="B26:H26" si="2">SUM(B22:B25)</f>
        <v>18796000</v>
      </c>
      <c r="C26" s="19">
        <f t="shared" si="2"/>
        <v>23603000</v>
      </c>
      <c r="D26" s="19">
        <f t="shared" si="2"/>
        <v>10880000</v>
      </c>
      <c r="E26" s="19">
        <f t="shared" si="2"/>
        <v>27403000</v>
      </c>
      <c r="F26" s="19">
        <f t="shared" si="2"/>
        <v>31925000</v>
      </c>
      <c r="G26" s="19">
        <f t="shared" si="2"/>
        <v>24848000</v>
      </c>
      <c r="H26" s="19">
        <f t="shared" si="2"/>
        <v>-1612000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46</v>
      </c>
      <c r="B27" s="18">
        <f t="shared" ref="B27:H27" si="3">SUM(B13,B19,B26)</f>
        <v>-46094000</v>
      </c>
      <c r="C27" s="18">
        <f t="shared" si="3"/>
        <v>-13099000</v>
      </c>
      <c r="D27" s="18">
        <f t="shared" si="3"/>
        <v>12741000</v>
      </c>
      <c r="E27" s="18">
        <f t="shared" si="3"/>
        <v>26271000</v>
      </c>
      <c r="F27" s="18">
        <f t="shared" si="3"/>
        <v>16769000</v>
      </c>
      <c r="G27" s="18">
        <f t="shared" si="3"/>
        <v>-3059000</v>
      </c>
      <c r="H27" s="18">
        <f t="shared" si="3"/>
        <v>-44176000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3" t="s">
        <v>49</v>
      </c>
      <c r="B28" s="2">
        <v>26959000</v>
      </c>
      <c r="C28" s="2">
        <v>73053000</v>
      </c>
      <c r="D28" s="2">
        <v>67156000</v>
      </c>
      <c r="E28" s="2">
        <v>67156000</v>
      </c>
      <c r="F28" s="2">
        <v>67156000</v>
      </c>
      <c r="G28" s="5">
        <v>124139000</v>
      </c>
      <c r="H28" s="25">
        <v>124324000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3" t="s">
        <v>51</v>
      </c>
      <c r="B29" s="18">
        <f t="shared" ref="B29:H29" si="4">SUM(B27:B28)</f>
        <v>-19135000</v>
      </c>
      <c r="C29" s="18">
        <f t="shared" si="4"/>
        <v>59954000</v>
      </c>
      <c r="D29" s="18">
        <f t="shared" si="4"/>
        <v>79897000</v>
      </c>
      <c r="E29" s="18">
        <f t="shared" si="4"/>
        <v>93427000</v>
      </c>
      <c r="F29" s="18">
        <f t="shared" si="4"/>
        <v>83925000</v>
      </c>
      <c r="G29" s="18">
        <f t="shared" si="4"/>
        <v>121080000</v>
      </c>
      <c r="H29" s="18">
        <f t="shared" si="4"/>
        <v>80148000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B30" s="18"/>
      <c r="C30" s="18"/>
      <c r="D30" s="18"/>
      <c r="E30" s="18"/>
      <c r="F30" s="1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3" t="s">
        <v>54</v>
      </c>
      <c r="B31" s="26">
        <f>B13/('1'!B46/10)</f>
        <v>-8.4013695458003905</v>
      </c>
      <c r="C31" s="26">
        <f>C13/('1'!C46/10)</f>
        <v>-2.4152304078864666</v>
      </c>
      <c r="D31" s="26">
        <f>D13/('1'!D46/10)</f>
        <v>0.86010122729828975</v>
      </c>
      <c r="E31" s="26">
        <f>E13/('1'!E46/10)</f>
        <v>0.51064597618188379</v>
      </c>
      <c r="F31" s="26">
        <f>F13/('1'!F46/10)</f>
        <v>-1.1501563815710334</v>
      </c>
      <c r="G31" s="28">
        <f>G13/('1'!G46/10)</f>
        <v>-2.5962348129435822</v>
      </c>
      <c r="H31" s="28">
        <f>H13/('1'!H46/10)</f>
        <v>-3.7620635918746754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3" t="s">
        <v>55</v>
      </c>
      <c r="B32" s="2">
        <f>'1'!B46/10</f>
        <v>6045800</v>
      </c>
      <c r="C32" s="2">
        <f>'1'!C46/10</f>
        <v>6045800</v>
      </c>
      <c r="D32" s="2">
        <f>'1'!D46/10</f>
        <v>6045800</v>
      </c>
      <c r="E32" s="2">
        <f>'1'!E46/10</f>
        <v>6650400</v>
      </c>
      <c r="F32" s="2">
        <f>'1'!F46/10</f>
        <v>6650400</v>
      </c>
      <c r="G32" s="2">
        <f>'1'!G46/10</f>
        <v>6650400</v>
      </c>
      <c r="H32" s="2">
        <f>'1'!H46/10</f>
        <v>7315400</v>
      </c>
      <c r="I32" s="2"/>
      <c r="J32" s="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6" width="8.5" customWidth="1"/>
    <col min="7" max="26" width="7.625" customWidth="1"/>
  </cols>
  <sheetData>
    <row r="1" spans="1:7" x14ac:dyDescent="0.25">
      <c r="A1" s="1" t="s">
        <v>0</v>
      </c>
    </row>
    <row r="2" spans="1:7" x14ac:dyDescent="0.25">
      <c r="A2" s="1" t="s">
        <v>83</v>
      </c>
    </row>
    <row r="3" spans="1:7" x14ac:dyDescent="0.25">
      <c r="A3" s="4" t="s">
        <v>4</v>
      </c>
    </row>
    <row r="4" spans="1:7" ht="14.25" x14ac:dyDescent="0.2">
      <c r="B4" s="33" t="s">
        <v>6</v>
      </c>
      <c r="C4" s="34" t="s">
        <v>7</v>
      </c>
      <c r="D4" s="34" t="s">
        <v>8</v>
      </c>
      <c r="E4" s="33" t="s">
        <v>6</v>
      </c>
      <c r="F4" s="33" t="s">
        <v>7</v>
      </c>
    </row>
    <row r="5" spans="1:7" x14ac:dyDescent="0.25">
      <c r="A5" s="1"/>
      <c r="B5" s="35">
        <v>43100</v>
      </c>
      <c r="C5" s="35">
        <v>43190</v>
      </c>
      <c r="D5" s="36">
        <v>43373</v>
      </c>
      <c r="E5" s="37">
        <v>43465</v>
      </c>
      <c r="F5" s="37">
        <v>43555</v>
      </c>
    </row>
    <row r="6" spans="1:7" x14ac:dyDescent="0.25">
      <c r="A6" s="4" t="s">
        <v>84</v>
      </c>
      <c r="B6" s="38">
        <f>'2'!B24/'1'!B22</f>
        <v>6.8746250276295426E-2</v>
      </c>
      <c r="C6" s="38">
        <f>'2'!C24/'1'!C22</f>
        <v>7.5918109163453235E-2</v>
      </c>
      <c r="D6" s="38">
        <f>'2'!D24/'1'!D22</f>
        <v>2.2673444079530123E-2</v>
      </c>
      <c r="E6" s="38">
        <f>'2'!E24/'1'!E22</f>
        <v>4.0553243225229657E-2</v>
      </c>
      <c r="F6" s="38">
        <f>'2'!F24/'1'!F22</f>
        <v>3.1485895644473197E-2</v>
      </c>
      <c r="G6" s="38"/>
    </row>
    <row r="7" spans="1:7" x14ac:dyDescent="0.25">
      <c r="A7" s="4" t="s">
        <v>85</v>
      </c>
      <c r="B7" s="38">
        <f>'2'!B24/'1'!B45</f>
        <v>0.15835651810230392</v>
      </c>
      <c r="C7" s="38">
        <f>'2'!C24/'1'!C45</f>
        <v>0.21716890528220475</v>
      </c>
      <c r="D7" s="38">
        <f>'2'!D24/'1'!D45</f>
        <v>6.2170706006322442E-2</v>
      </c>
      <c r="E7" s="38">
        <f>'2'!E24/'1'!E45</f>
        <v>0.12330882764018561</v>
      </c>
      <c r="F7" s="38">
        <f>'2'!F24/'1'!F45</f>
        <v>8.6473064095655597E-2</v>
      </c>
      <c r="G7" s="38"/>
    </row>
    <row r="8" spans="1:7" x14ac:dyDescent="0.25">
      <c r="A8" s="4" t="s">
        <v>86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/>
    </row>
    <row r="9" spans="1:7" x14ac:dyDescent="0.25">
      <c r="A9" s="4" t="s">
        <v>87</v>
      </c>
      <c r="B9" s="40">
        <f>'1'!B11/'1'!B30</f>
        <v>0.98117575927386946</v>
      </c>
      <c r="C9" s="40">
        <f>'1'!C11/'1'!C30</f>
        <v>1.0171636758791653</v>
      </c>
      <c r="D9" s="40">
        <f>'1'!D11/'1'!D30</f>
        <v>1.185501246882793</v>
      </c>
      <c r="E9" s="40">
        <f>'1'!E11/'1'!E30</f>
        <v>1.1833796082060775</v>
      </c>
      <c r="F9" s="40">
        <f>'1'!F11/'1'!F30</f>
        <v>1.1924242789330377</v>
      </c>
      <c r="G9" s="40"/>
    </row>
    <row r="10" spans="1:7" x14ac:dyDescent="0.25">
      <c r="A10" s="4" t="s">
        <v>88</v>
      </c>
      <c r="B10" s="38">
        <f>'2'!B24/'2'!B6</f>
        <v>6.9182889578277118E-2</v>
      </c>
      <c r="C10" s="38">
        <f>'2'!C24/'2'!C6</f>
        <v>6.2088382180306018E-2</v>
      </c>
      <c r="D10" s="38">
        <f>'2'!D24/'2'!D6</f>
        <v>4.0118053847600588E-2</v>
      </c>
      <c r="E10" s="38">
        <f>'2'!E24/'2'!E6</f>
        <v>4.3138328692306001E-2</v>
      </c>
      <c r="F10" s="38">
        <f>'2'!F24/'2'!F6</f>
        <v>2.2277961421136954E-2</v>
      </c>
      <c r="G10" s="38"/>
    </row>
    <row r="11" spans="1:7" x14ac:dyDescent="0.25">
      <c r="A11" s="4" t="s">
        <v>89</v>
      </c>
      <c r="B11" s="38">
        <f>'2'!B12/'2'!B6</f>
        <v>7.6594916445881484E-2</v>
      </c>
      <c r="C11" s="38">
        <f>'2'!C12/'2'!C6</f>
        <v>7.0758471119600472E-2</v>
      </c>
      <c r="D11" s="38">
        <f>'2'!D12/'2'!D6</f>
        <v>4.9169813322531022E-2</v>
      </c>
      <c r="E11" s="38">
        <f>'2'!E12/'2'!E6</f>
        <v>4.9120731090156543E-2</v>
      </c>
      <c r="F11" s="38">
        <f>'2'!F12/'2'!F6</f>
        <v>2.4818118032860697E-2</v>
      </c>
      <c r="G11" s="38"/>
    </row>
    <row r="12" spans="1:7" x14ac:dyDescent="0.25">
      <c r="A12" s="4" t="s">
        <v>90</v>
      </c>
      <c r="B12" s="38">
        <f>'2'!B24/('1'!B45)</f>
        <v>0.15835651810230392</v>
      </c>
      <c r="C12" s="38">
        <f>'2'!C24/('1'!C45)</f>
        <v>0.21716890528220475</v>
      </c>
      <c r="D12" s="38">
        <f>'2'!D24/('1'!D45)</f>
        <v>6.2170706006322442E-2</v>
      </c>
      <c r="E12" s="38">
        <f>'2'!E24/('1'!E45)</f>
        <v>0.12330882764018561</v>
      </c>
      <c r="F12" s="38">
        <f>'2'!F24/('1'!F45)</f>
        <v>8.6473064095655597E-2</v>
      </c>
      <c r="G12" s="3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2020-04-12T16:21:19Z</dcterms:modified>
</cp:coreProperties>
</file>