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ij8gulU+xvbxOcXLzXHEu2FUrQgg=="/>
    </ext>
  </extLst>
</workbook>
</file>

<file path=xl/calcChain.xml><?xml version="1.0" encoding="utf-8"?>
<calcChain xmlns="http://schemas.openxmlformats.org/spreadsheetml/2006/main">
  <c r="F9" i="4" l="1"/>
  <c r="B9" i="4"/>
  <c r="I37" i="3"/>
  <c r="H37" i="3"/>
  <c r="G37" i="3"/>
  <c r="F37" i="3"/>
  <c r="E37" i="3"/>
  <c r="D37" i="3"/>
  <c r="C37" i="3"/>
  <c r="B37" i="3"/>
  <c r="I30" i="3"/>
  <c r="H30" i="3"/>
  <c r="G30" i="3"/>
  <c r="F30" i="3"/>
  <c r="E30" i="3"/>
  <c r="D30" i="3"/>
  <c r="C30" i="3"/>
  <c r="B30" i="3"/>
  <c r="I20" i="3"/>
  <c r="H20" i="3"/>
  <c r="G20" i="3"/>
  <c r="F20" i="3"/>
  <c r="E20" i="3"/>
  <c r="D20" i="3"/>
  <c r="C20" i="3"/>
  <c r="B20" i="3"/>
  <c r="I10" i="3"/>
  <c r="I14" i="3" s="1"/>
  <c r="H10" i="3"/>
  <c r="H14" i="3" s="1"/>
  <c r="G10" i="3"/>
  <c r="G14" i="3" s="1"/>
  <c r="F10" i="3"/>
  <c r="F14" i="3" s="1"/>
  <c r="E10" i="3"/>
  <c r="E14" i="3" s="1"/>
  <c r="D10" i="3"/>
  <c r="D14" i="3" s="1"/>
  <c r="C10" i="3"/>
  <c r="C14" i="3" s="1"/>
  <c r="B10" i="3"/>
  <c r="B14" i="3" s="1"/>
  <c r="I27" i="2"/>
  <c r="H27" i="2"/>
  <c r="G27" i="2"/>
  <c r="F27" i="2"/>
  <c r="E27" i="2"/>
  <c r="D27" i="2"/>
  <c r="C27" i="2"/>
  <c r="B27" i="2"/>
  <c r="I21" i="2"/>
  <c r="H21" i="2"/>
  <c r="G21" i="2"/>
  <c r="F21" i="2"/>
  <c r="E21" i="2"/>
  <c r="D21" i="2"/>
  <c r="C21" i="2"/>
  <c r="B21" i="2"/>
  <c r="I10" i="2"/>
  <c r="H10" i="2"/>
  <c r="G10" i="2"/>
  <c r="F10" i="2"/>
  <c r="E10" i="2"/>
  <c r="D10" i="2"/>
  <c r="C10" i="2"/>
  <c r="B10" i="2"/>
  <c r="I8" i="2"/>
  <c r="I13" i="2" s="1"/>
  <c r="I17" i="2" s="1"/>
  <c r="I19" i="2" s="1"/>
  <c r="I24" i="2" s="1"/>
  <c r="I26" i="2" s="1"/>
  <c r="H8" i="2"/>
  <c r="H13" i="2" s="1"/>
  <c r="H17" i="2" s="1"/>
  <c r="H19" i="2" s="1"/>
  <c r="H24" i="2" s="1"/>
  <c r="H26" i="2" s="1"/>
  <c r="G8" i="2"/>
  <c r="G13" i="2" s="1"/>
  <c r="G17" i="2" s="1"/>
  <c r="G19" i="2" s="1"/>
  <c r="G24" i="2" s="1"/>
  <c r="G26" i="2" s="1"/>
  <c r="F8" i="2"/>
  <c r="F13" i="2" s="1"/>
  <c r="E8" i="2"/>
  <c r="E13" i="2" s="1"/>
  <c r="D8" i="2"/>
  <c r="D13" i="2" s="1"/>
  <c r="C8" i="2"/>
  <c r="C13" i="2" s="1"/>
  <c r="B8" i="2"/>
  <c r="B13" i="2" s="1"/>
  <c r="I51" i="1"/>
  <c r="H51" i="1"/>
  <c r="G51" i="1"/>
  <c r="F51" i="1"/>
  <c r="E51" i="1"/>
  <c r="D51" i="1"/>
  <c r="C51" i="1"/>
  <c r="B51" i="1"/>
  <c r="I43" i="1"/>
  <c r="I50" i="1" s="1"/>
  <c r="H43" i="1"/>
  <c r="H50" i="1" s="1"/>
  <c r="G43" i="1"/>
  <c r="G50" i="1" s="1"/>
  <c r="F43" i="1"/>
  <c r="F8" i="4" s="1"/>
  <c r="E43" i="1"/>
  <c r="E8" i="4" s="1"/>
  <c r="D43" i="1"/>
  <c r="D50" i="1" s="1"/>
  <c r="C43" i="1"/>
  <c r="C50" i="1" s="1"/>
  <c r="B43" i="1"/>
  <c r="B8" i="4" s="1"/>
  <c r="I30" i="1"/>
  <c r="I41" i="1" s="1"/>
  <c r="I48" i="1" s="1"/>
  <c r="H30" i="1"/>
  <c r="H41" i="1" s="1"/>
  <c r="H48" i="1" s="1"/>
  <c r="G30" i="1"/>
  <c r="G41" i="1" s="1"/>
  <c r="G48" i="1" s="1"/>
  <c r="F30" i="1"/>
  <c r="F41" i="1" s="1"/>
  <c r="F48" i="1" s="1"/>
  <c r="E30" i="1"/>
  <c r="E41" i="1" s="1"/>
  <c r="E48" i="1" s="1"/>
  <c r="D30" i="1"/>
  <c r="D41" i="1" s="1"/>
  <c r="D48" i="1" s="1"/>
  <c r="C30" i="1"/>
  <c r="C41" i="1" s="1"/>
  <c r="C48" i="1" s="1"/>
  <c r="B30" i="1"/>
  <c r="B41" i="1" s="1"/>
  <c r="B48" i="1" s="1"/>
  <c r="I26" i="1"/>
  <c r="H26" i="1"/>
  <c r="G26" i="1"/>
  <c r="F26" i="1"/>
  <c r="E26" i="1"/>
  <c r="D26" i="1"/>
  <c r="C26" i="1"/>
  <c r="B26" i="1"/>
  <c r="I14" i="1"/>
  <c r="H14" i="1"/>
  <c r="G14" i="1"/>
  <c r="F14" i="1"/>
  <c r="E14" i="1"/>
  <c r="E9" i="4" s="1"/>
  <c r="D14" i="1"/>
  <c r="D9" i="4" s="1"/>
  <c r="C14" i="1"/>
  <c r="C9" i="4" s="1"/>
  <c r="B14" i="1"/>
  <c r="I7" i="1"/>
  <c r="I22" i="1" s="1"/>
  <c r="H7" i="1"/>
  <c r="H22" i="1" s="1"/>
  <c r="G7" i="1"/>
  <c r="G22" i="1" s="1"/>
  <c r="F7" i="1"/>
  <c r="F22" i="1" s="1"/>
  <c r="E7" i="1"/>
  <c r="E22" i="1" s="1"/>
  <c r="D7" i="1"/>
  <c r="D22" i="1" s="1"/>
  <c r="C7" i="1"/>
  <c r="C22" i="1" s="1"/>
  <c r="B7" i="1"/>
  <c r="B22" i="1" s="1"/>
  <c r="D19" i="2" l="1"/>
  <c r="D24" i="2" s="1"/>
  <c r="D17" i="2"/>
  <c r="D11" i="4"/>
  <c r="H36" i="3"/>
  <c r="H32" i="3"/>
  <c r="H34" i="3" s="1"/>
  <c r="E11" i="4"/>
  <c r="E17" i="2"/>
  <c r="E19" i="2" s="1"/>
  <c r="E24" i="2" s="1"/>
  <c r="E36" i="3"/>
  <c r="E32" i="3"/>
  <c r="E34" i="3" s="1"/>
  <c r="I36" i="3"/>
  <c r="I32" i="3"/>
  <c r="I34" i="3" s="1"/>
  <c r="D36" i="3"/>
  <c r="D32" i="3"/>
  <c r="D34" i="3" s="1"/>
  <c r="B11" i="4"/>
  <c r="B17" i="2"/>
  <c r="B19" i="2" s="1"/>
  <c r="B24" i="2" s="1"/>
  <c r="F11" i="4"/>
  <c r="F17" i="2"/>
  <c r="F19" i="2" s="1"/>
  <c r="F24" i="2" s="1"/>
  <c r="B36" i="3"/>
  <c r="B32" i="3"/>
  <c r="B34" i="3" s="1"/>
  <c r="F36" i="3"/>
  <c r="F32" i="3"/>
  <c r="F34" i="3" s="1"/>
  <c r="C11" i="4"/>
  <c r="C17" i="2"/>
  <c r="C19" i="2" s="1"/>
  <c r="C24" i="2" s="1"/>
  <c r="C36" i="3"/>
  <c r="C32" i="3"/>
  <c r="C34" i="3" s="1"/>
  <c r="G36" i="3"/>
  <c r="G32" i="3"/>
  <c r="G34" i="3" s="1"/>
  <c r="C8" i="4"/>
  <c r="B50" i="1"/>
  <c r="F50" i="1"/>
  <c r="D8" i="4"/>
  <c r="E50" i="1"/>
  <c r="B12" i="4" l="1"/>
  <c r="B7" i="4"/>
  <c r="B10" i="4"/>
  <c r="B6" i="4"/>
  <c r="B26" i="2"/>
  <c r="E12" i="4"/>
  <c r="E7" i="4"/>
  <c r="E10" i="4"/>
  <c r="E6" i="4"/>
  <c r="E26" i="2"/>
  <c r="C7" i="4"/>
  <c r="C10" i="4"/>
  <c r="C6" i="4"/>
  <c r="C26" i="2"/>
  <c r="C12" i="4"/>
  <c r="F12" i="4"/>
  <c r="F7" i="4"/>
  <c r="F10" i="4"/>
  <c r="F6" i="4"/>
  <c r="F26" i="2"/>
  <c r="D10" i="4"/>
  <c r="D6" i="4"/>
  <c r="D26" i="2"/>
  <c r="D12" i="4"/>
  <c r="D7" i="4"/>
</calcChain>
</file>

<file path=xl/sharedStrings.xml><?xml version="1.0" encoding="utf-8"?>
<sst xmlns="http://schemas.openxmlformats.org/spreadsheetml/2006/main" count="126" uniqueCount="90">
  <si>
    <t>Deshbandhu Polymer Limited</t>
  </si>
  <si>
    <t>Balance Sheet</t>
  </si>
  <si>
    <t>Cash Flow Statement</t>
  </si>
  <si>
    <t>As at quarter end</t>
  </si>
  <si>
    <t>Quarter 3</t>
  </si>
  <si>
    <t>Quarter 2</t>
  </si>
  <si>
    <t>Quarter 1</t>
  </si>
  <si>
    <t>Net Revenues</t>
  </si>
  <si>
    <t>Net Cash Flows - Operating Activities</t>
  </si>
  <si>
    <t>ASSETS</t>
  </si>
  <si>
    <t>NON CURRENT ASSETS</t>
  </si>
  <si>
    <t>Cost of goods sold</t>
  </si>
  <si>
    <t xml:space="preserve">Cash Generated from Operations </t>
  </si>
  <si>
    <t>Gross Profit</t>
  </si>
  <si>
    <t>Cash Received from customer</t>
  </si>
  <si>
    <t>Payment for Cost and Other Expenses</t>
  </si>
  <si>
    <t xml:space="preserve">Property,Plant  and  Equipment </t>
  </si>
  <si>
    <t>At Cost/Revaluation</t>
  </si>
  <si>
    <t>Cash Received from Financial income</t>
  </si>
  <si>
    <t>Operating Incomes/Expenses</t>
  </si>
  <si>
    <t>Financing Cost Paid/Income</t>
  </si>
  <si>
    <t>Accumulated Depreciation</t>
  </si>
  <si>
    <t>Income Tax Paid</t>
  </si>
  <si>
    <t>Investments</t>
  </si>
  <si>
    <t xml:space="preserve">Administrative </t>
  </si>
  <si>
    <t xml:space="preserve"> Selling &amp; Distribution Expenses</t>
  </si>
  <si>
    <t>CURRENT ASSETS</t>
  </si>
  <si>
    <t>Operating Profit</t>
  </si>
  <si>
    <t>CASH FLOW FROM INVESTING ACTIVITIES</t>
  </si>
  <si>
    <t>Inventories</t>
  </si>
  <si>
    <t xml:space="preserve">Acquisition of Fixed Assets </t>
  </si>
  <si>
    <t>Non-Operating Income/(Expenses)</t>
  </si>
  <si>
    <t>Advances, Deposits &amp; Pre-Payments</t>
  </si>
  <si>
    <t>Accounts Receivable</t>
  </si>
  <si>
    <t>Investment</t>
  </si>
  <si>
    <t>Inter Company Receivable</t>
  </si>
  <si>
    <t>Financial Cost</t>
  </si>
  <si>
    <t>Investment in Current Asset</t>
  </si>
  <si>
    <t>Inventory in Transit</t>
  </si>
  <si>
    <t>Finance Income</t>
  </si>
  <si>
    <t>Advance Income tax</t>
  </si>
  <si>
    <t>Profit Before contribution to WPPF</t>
  </si>
  <si>
    <t>Cash and Cash Equivalents</t>
  </si>
  <si>
    <t>Net Cash Flows - Financing Activities</t>
  </si>
  <si>
    <t>Sundry Creditors</t>
  </si>
  <si>
    <t>Contribution to WPPF</t>
  </si>
  <si>
    <t>WPPF Paid</t>
  </si>
  <si>
    <t>Profit Before Taxation</t>
  </si>
  <si>
    <t>Short term Loan Received/Repaid</t>
  </si>
  <si>
    <t>Liabilities and Capital</t>
  </si>
  <si>
    <t>Other Finance Inter Company</t>
  </si>
  <si>
    <t>Long Term Loan</t>
  </si>
  <si>
    <t>Liabilities</t>
  </si>
  <si>
    <t>Bank Overdraft</t>
  </si>
  <si>
    <t>Non Current Liabilities</t>
  </si>
  <si>
    <t>Provision for Taxation</t>
  </si>
  <si>
    <t>Cash Dividend Paid</t>
  </si>
  <si>
    <t>Provision for Income Tax</t>
  </si>
  <si>
    <t>Deferred Tax Liability</t>
  </si>
  <si>
    <t>Deferred Tax Current Year</t>
  </si>
  <si>
    <t>Net Change in Cash Flows</t>
  </si>
  <si>
    <t>Net Profit</t>
  </si>
  <si>
    <t>Current Liabilities</t>
  </si>
  <si>
    <t>Cash and Cash Equivalents at Beginning Period</t>
  </si>
  <si>
    <t>Trade Creditors</t>
  </si>
  <si>
    <t>Cash and Cash Equivalents at End of Period</t>
  </si>
  <si>
    <t>Account Payable</t>
  </si>
  <si>
    <t>Earnings per share (par value Taka 10)</t>
  </si>
  <si>
    <t>Other Payable</t>
  </si>
  <si>
    <t>Inter Company Payable</t>
  </si>
  <si>
    <t>Net Operating Cash Flow Per Share</t>
  </si>
  <si>
    <t xml:space="preserve"> Share Money Money Refundable</t>
  </si>
  <si>
    <t>Provision for WPPF and Welfare Fund</t>
  </si>
  <si>
    <t>Short Term Loan</t>
  </si>
  <si>
    <t>Shares to Calculate EPS</t>
  </si>
  <si>
    <t>Shares to Calculate NOCFPS</t>
  </si>
  <si>
    <t>Shareholders’ Equity</t>
  </si>
  <si>
    <t>Share Capital</t>
  </si>
  <si>
    <t>Tax Holiday Reserve</t>
  </si>
  <si>
    <t>Retained Earnings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</si>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</sst>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[$-409]d\-mmm\-yy"/>
    <numFmt numFmtId="165" formatCode="_(* #,##0.00_);_(* \(#,##0.00\);_(* &quot;-&quot;_);_(@_)"/>
    <numFmt numFmtId="166" formatCode="0.0%"/>
    <numFmt numFmtId="167" formatCode="0.0"/>
  </numFmts>
  <fonts count="10" x14ac:knownFonts="1">
    <font>
      <sz val="11"/>
      <color theme="1"/>
      <name val="Arial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sz val="11"/>
      <color rgb="FF000000"/>
      <name val="Arial"/>
    </font>
    <font>
      <b/>
      <u/>
      <sz val="11"/>
      <color theme="1"/>
      <name val="Calibri"/>
    </font>
    <font>
      <sz val="11"/>
      <color theme="1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vertical="center"/>
    </xf>
    <xf numFmtId="41" fontId="2" fillId="0" borderId="0" xfId="0" applyNumberFormat="1" applyFont="1"/>
    <xf numFmtId="0" fontId="3" fillId="0" borderId="0" xfId="0" applyFont="1"/>
    <xf numFmtId="41" fontId="4" fillId="0" borderId="0" xfId="0" applyNumberFormat="1" applyFont="1"/>
    <xf numFmtId="41" fontId="3" fillId="0" borderId="0" xfId="0" applyNumberFormat="1" applyFont="1" applyAlignment="1">
      <alignment horizontal="right"/>
    </xf>
    <xf numFmtId="41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2" fillId="0" borderId="0" xfId="0" applyNumberFormat="1" applyFont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41" fontId="6" fillId="0" borderId="0" xfId="0" applyNumberFormat="1" applyFont="1" applyAlignment="1"/>
    <xf numFmtId="0" fontId="7" fillId="0" borderId="0" xfId="0" applyFont="1"/>
    <xf numFmtId="0" fontId="8" fillId="0" borderId="0" xfId="0" applyFont="1"/>
    <xf numFmtId="41" fontId="2" fillId="0" borderId="1" xfId="0" applyNumberFormat="1" applyFont="1" applyBorder="1"/>
    <xf numFmtId="41" fontId="3" fillId="0" borderId="0" xfId="0" applyNumberFormat="1" applyFont="1"/>
    <xf numFmtId="41" fontId="3" fillId="0" borderId="2" xfId="0" applyNumberFormat="1" applyFont="1" applyBorder="1"/>
    <xf numFmtId="41" fontId="2" fillId="0" borderId="0" xfId="0" applyNumberFormat="1" applyFont="1" applyAlignment="1">
      <alignment wrapText="1"/>
    </xf>
    <xf numFmtId="0" fontId="3" fillId="0" borderId="3" xfId="0" applyFont="1" applyBorder="1"/>
    <xf numFmtId="0" fontId="4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41" fontId="3" fillId="0" borderId="3" xfId="0" applyNumberFormat="1" applyFont="1" applyBorder="1"/>
    <xf numFmtId="165" fontId="3" fillId="0" borderId="4" xfId="0" applyNumberFormat="1" applyFont="1" applyBorder="1"/>
    <xf numFmtId="43" fontId="3" fillId="0" borderId="0" xfId="0" applyNumberFormat="1" applyFont="1"/>
    <xf numFmtId="165" fontId="2" fillId="0" borderId="0" xfId="0" applyNumberFormat="1" applyFont="1"/>
    <xf numFmtId="165" fontId="3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2.125" customWidth="1"/>
    <col min="2" max="6" width="12.5" customWidth="1"/>
    <col min="7" max="7" width="14.125" customWidth="1"/>
    <col min="8" max="8" width="13.625" customWidth="1"/>
    <col min="9" max="9" width="12.7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5" t="s">
        <v>4</v>
      </c>
      <c r="C4" s="5" t="s">
        <v>5</v>
      </c>
      <c r="D4" s="5" t="s">
        <v>4</v>
      </c>
      <c r="E4" s="5" t="s">
        <v>6</v>
      </c>
      <c r="F4" s="5" t="s">
        <v>5</v>
      </c>
      <c r="G4" s="5" t="s">
        <v>4</v>
      </c>
      <c r="H4" s="6" t="s">
        <v>6</v>
      </c>
      <c r="I4" s="6" t="s">
        <v>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B5" s="7">
        <v>42825</v>
      </c>
      <c r="C5" s="7">
        <v>43100</v>
      </c>
      <c r="D5" s="7">
        <v>43190</v>
      </c>
      <c r="E5" s="7">
        <v>43373</v>
      </c>
      <c r="F5" s="7">
        <v>43465</v>
      </c>
      <c r="G5" s="7">
        <v>43555</v>
      </c>
      <c r="H5" s="8">
        <v>43738</v>
      </c>
      <c r="I5" s="8">
        <v>43830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11" t="s">
        <v>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3" t="s">
        <v>10</v>
      </c>
      <c r="B7" s="16">
        <f>B8+B12</f>
        <v>345601107</v>
      </c>
      <c r="C7" s="16">
        <f t="shared" ref="C7:F7" si="0">C8-C10+C12</f>
        <v>362231094</v>
      </c>
      <c r="D7" s="16">
        <f t="shared" si="0"/>
        <v>357427125</v>
      </c>
      <c r="E7" s="16">
        <f t="shared" si="0"/>
        <v>352874439</v>
      </c>
      <c r="F7" s="16">
        <f t="shared" si="0"/>
        <v>354948698</v>
      </c>
      <c r="G7" s="16">
        <f>G8-G9+G12</f>
        <v>354758687</v>
      </c>
      <c r="H7" s="16">
        <f t="shared" ref="H7:I7" si="1">H8-H10+H12</f>
        <v>438658497</v>
      </c>
      <c r="I7" s="16">
        <f t="shared" si="1"/>
        <v>434312869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16</v>
      </c>
      <c r="B8" s="2">
        <v>344995668</v>
      </c>
      <c r="C8" s="2">
        <v>511175555</v>
      </c>
      <c r="D8" s="2">
        <v>512013526</v>
      </c>
      <c r="E8" s="2">
        <v>352157511</v>
      </c>
      <c r="F8" s="2">
        <v>354231770</v>
      </c>
      <c r="G8" s="2">
        <v>524701008</v>
      </c>
      <c r="H8" s="12">
        <v>628096334</v>
      </c>
      <c r="I8" s="12">
        <v>628096334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17</v>
      </c>
      <c r="B9" s="2"/>
      <c r="C9" s="2"/>
      <c r="D9" s="2"/>
      <c r="E9" s="2"/>
      <c r="F9" s="2"/>
      <c r="G9" s="2">
        <v>170659249</v>
      </c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21</v>
      </c>
      <c r="B10" s="2"/>
      <c r="C10" s="2">
        <v>149661389</v>
      </c>
      <c r="D10" s="2">
        <v>155303329</v>
      </c>
      <c r="E10" s="2"/>
      <c r="F10" s="2"/>
      <c r="G10" s="2"/>
      <c r="H10" s="12">
        <v>190154765</v>
      </c>
      <c r="I10" s="12">
        <v>194500393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3" t="s">
        <v>23</v>
      </c>
      <c r="B12" s="2">
        <v>605439</v>
      </c>
      <c r="C12" s="2">
        <v>716928</v>
      </c>
      <c r="D12" s="2">
        <v>716928</v>
      </c>
      <c r="E12" s="2">
        <v>716928</v>
      </c>
      <c r="F12" s="2">
        <v>716928</v>
      </c>
      <c r="G12" s="2">
        <v>716928</v>
      </c>
      <c r="H12" s="12">
        <v>716928</v>
      </c>
      <c r="I12" s="12">
        <v>716928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3" t="s">
        <v>26</v>
      </c>
      <c r="B14" s="16">
        <f t="shared" ref="B14:I14" si="2">SUM(B15:B21)</f>
        <v>1032747697</v>
      </c>
      <c r="C14" s="16">
        <f t="shared" si="2"/>
        <v>1432269883</v>
      </c>
      <c r="D14" s="16">
        <f t="shared" si="2"/>
        <v>1340455082</v>
      </c>
      <c r="E14" s="16">
        <f t="shared" si="2"/>
        <v>1426198842</v>
      </c>
      <c r="F14" s="16">
        <f t="shared" si="2"/>
        <v>1473881516</v>
      </c>
      <c r="G14" s="16">
        <f t="shared" si="2"/>
        <v>1456579728</v>
      </c>
      <c r="H14" s="16">
        <f t="shared" si="2"/>
        <v>1501130823</v>
      </c>
      <c r="I14" s="16">
        <f t="shared" si="2"/>
        <v>1501408345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29</v>
      </c>
      <c r="B15" s="2">
        <v>242091755</v>
      </c>
      <c r="C15" s="2">
        <v>168528951</v>
      </c>
      <c r="D15" s="2">
        <v>208499524</v>
      </c>
      <c r="E15" s="2">
        <v>137849584</v>
      </c>
      <c r="F15" s="2">
        <v>145529510</v>
      </c>
      <c r="G15" s="2">
        <v>145997790</v>
      </c>
      <c r="H15" s="12">
        <v>212901655</v>
      </c>
      <c r="I15" s="12">
        <v>221970411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32</v>
      </c>
      <c r="B16" s="2">
        <v>58605494</v>
      </c>
      <c r="C16" s="2">
        <v>99154558</v>
      </c>
      <c r="D16" s="2">
        <v>71811444</v>
      </c>
      <c r="E16" s="2">
        <v>164645373</v>
      </c>
      <c r="F16" s="2">
        <v>173487549</v>
      </c>
      <c r="G16" s="2">
        <v>167664373</v>
      </c>
      <c r="H16" s="12">
        <v>146728739</v>
      </c>
      <c r="I16" s="12">
        <v>129940026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33</v>
      </c>
      <c r="B17" s="2">
        <v>205280378</v>
      </c>
      <c r="C17" s="2">
        <v>350373791</v>
      </c>
      <c r="D17" s="2">
        <v>356091821</v>
      </c>
      <c r="E17" s="2">
        <v>330049924</v>
      </c>
      <c r="F17" s="2">
        <v>345641357</v>
      </c>
      <c r="G17" s="2">
        <v>300426169</v>
      </c>
      <c r="H17" s="12">
        <v>266626169</v>
      </c>
      <c r="I17" s="12">
        <v>253182928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35</v>
      </c>
      <c r="B18" s="2">
        <v>114449812</v>
      </c>
      <c r="C18" s="2">
        <v>148859384</v>
      </c>
      <c r="D18" s="2">
        <v>137328118</v>
      </c>
      <c r="E18" s="2">
        <v>169410660</v>
      </c>
      <c r="F18" s="2">
        <v>169202370</v>
      </c>
      <c r="G18" s="2">
        <v>178787112</v>
      </c>
      <c r="H18" s="12">
        <v>157787112</v>
      </c>
      <c r="I18" s="12">
        <v>154168937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38</v>
      </c>
      <c r="B19" s="2">
        <v>213898515</v>
      </c>
      <c r="C19" s="2">
        <v>443737343</v>
      </c>
      <c r="D19" s="2">
        <v>340445877</v>
      </c>
      <c r="E19" s="2">
        <v>377341483</v>
      </c>
      <c r="F19" s="2">
        <v>380118742</v>
      </c>
      <c r="G19" s="2">
        <v>372391370</v>
      </c>
      <c r="H19" s="12">
        <v>432760723</v>
      </c>
      <c r="I19" s="12">
        <v>429015286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" t="s">
        <v>40</v>
      </c>
      <c r="B20" s="2">
        <v>170261648</v>
      </c>
      <c r="C20" s="2">
        <v>201616094</v>
      </c>
      <c r="D20" s="2">
        <v>204861344</v>
      </c>
      <c r="E20" s="2">
        <v>228232396</v>
      </c>
      <c r="F20" s="2">
        <v>234154164</v>
      </c>
      <c r="G20" s="2">
        <v>254218653</v>
      </c>
      <c r="H20" s="12">
        <v>267017294</v>
      </c>
      <c r="I20" s="12">
        <v>278994227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42</v>
      </c>
      <c r="B21" s="2">
        <v>28160095</v>
      </c>
      <c r="C21" s="2">
        <v>19999762</v>
      </c>
      <c r="D21" s="2">
        <v>21416954</v>
      </c>
      <c r="E21" s="2">
        <v>18669422</v>
      </c>
      <c r="F21" s="2">
        <v>25747824</v>
      </c>
      <c r="G21" s="2">
        <v>37094261</v>
      </c>
      <c r="H21" s="12">
        <v>17309131</v>
      </c>
      <c r="I21" s="12">
        <v>34136530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6"/>
      <c r="B22" s="16">
        <f>SUM(B7,B14)+1</f>
        <v>1378348805</v>
      </c>
      <c r="C22" s="16">
        <f t="shared" ref="C22:I22" si="3">SUM(C7,C14)</f>
        <v>1794500977</v>
      </c>
      <c r="D22" s="16">
        <f t="shared" si="3"/>
        <v>1697882207</v>
      </c>
      <c r="E22" s="16">
        <f t="shared" si="3"/>
        <v>1779073281</v>
      </c>
      <c r="F22" s="16">
        <f t="shared" si="3"/>
        <v>1828830214</v>
      </c>
      <c r="G22" s="16">
        <f t="shared" si="3"/>
        <v>1811338415</v>
      </c>
      <c r="H22" s="16">
        <f t="shared" si="3"/>
        <v>1939789320</v>
      </c>
      <c r="I22" s="16">
        <f t="shared" si="3"/>
        <v>1935721214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0" t="s">
        <v>49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1" t="s">
        <v>52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3" t="s">
        <v>54</v>
      </c>
      <c r="B26" s="16">
        <f t="shared" ref="B26:I26" si="4">SUM(B27:B29)</f>
        <v>76208119</v>
      </c>
      <c r="C26" s="16">
        <f t="shared" si="4"/>
        <v>69882665</v>
      </c>
      <c r="D26" s="16">
        <f t="shared" si="4"/>
        <v>67760970</v>
      </c>
      <c r="E26" s="16">
        <f t="shared" si="4"/>
        <v>69465396</v>
      </c>
      <c r="F26" s="16">
        <f t="shared" si="4"/>
        <v>70221243</v>
      </c>
      <c r="G26" s="16">
        <f t="shared" si="4"/>
        <v>68270513</v>
      </c>
      <c r="H26" s="16">
        <f t="shared" si="4"/>
        <v>66712213</v>
      </c>
      <c r="I26" s="16">
        <f t="shared" si="4"/>
        <v>66934442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51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58</v>
      </c>
      <c r="B28" s="2">
        <v>76208119</v>
      </c>
      <c r="C28" s="2">
        <v>69882665</v>
      </c>
      <c r="D28" s="2">
        <v>67760970</v>
      </c>
      <c r="E28" s="2">
        <v>69465396</v>
      </c>
      <c r="F28" s="2">
        <v>70221243</v>
      </c>
      <c r="G28" s="2">
        <v>68270513</v>
      </c>
      <c r="H28" s="12">
        <v>66712213</v>
      </c>
      <c r="I28" s="12">
        <v>66934442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3" t="s">
        <v>62</v>
      </c>
      <c r="B30" s="16">
        <f t="shared" ref="B30:I30" si="5">SUM(B31:B39)</f>
        <v>665573518</v>
      </c>
      <c r="C30" s="16">
        <f t="shared" si="5"/>
        <v>1076748828</v>
      </c>
      <c r="D30" s="16">
        <f t="shared" si="5"/>
        <v>991292497</v>
      </c>
      <c r="E30" s="16">
        <f t="shared" si="5"/>
        <v>1048215336</v>
      </c>
      <c r="F30" s="16">
        <f t="shared" si="5"/>
        <v>1089664133</v>
      </c>
      <c r="G30" s="16">
        <f t="shared" si="5"/>
        <v>1064196118</v>
      </c>
      <c r="H30" s="16">
        <f t="shared" si="5"/>
        <v>1213990358</v>
      </c>
      <c r="I30" s="16">
        <f t="shared" si="5"/>
        <v>1208172885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64</v>
      </c>
      <c r="B31" s="2">
        <v>0</v>
      </c>
      <c r="C31" s="2">
        <v>0</v>
      </c>
      <c r="D31" s="2"/>
      <c r="E31" s="2">
        <v>0</v>
      </c>
      <c r="F31" s="2">
        <v>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 t="s">
        <v>66</v>
      </c>
      <c r="B32" s="2">
        <v>29678920</v>
      </c>
      <c r="C32" s="2">
        <v>5838357</v>
      </c>
      <c r="D32" s="2">
        <v>7315246</v>
      </c>
      <c r="E32" s="2">
        <v>3214256</v>
      </c>
      <c r="F32" s="2">
        <v>9341340</v>
      </c>
      <c r="G32" s="2">
        <v>7499190</v>
      </c>
      <c r="H32" s="12">
        <v>5616190</v>
      </c>
      <c r="I32" s="12">
        <v>5278907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 t="s">
        <v>68</v>
      </c>
      <c r="B33" s="2">
        <v>19796626</v>
      </c>
      <c r="C33" s="2">
        <v>4731384</v>
      </c>
      <c r="D33" s="2">
        <v>8274583</v>
      </c>
      <c r="E33" s="2">
        <v>4125453</v>
      </c>
      <c r="F33" s="2">
        <v>16346230</v>
      </c>
      <c r="G33" s="2">
        <v>6953008</v>
      </c>
      <c r="H33" s="12">
        <v>12614695</v>
      </c>
      <c r="I33" s="12">
        <v>12811810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 t="s">
        <v>53</v>
      </c>
      <c r="B34" s="2">
        <v>200179827</v>
      </c>
      <c r="C34" s="2">
        <v>229575972</v>
      </c>
      <c r="D34" s="2">
        <v>232979000</v>
      </c>
      <c r="E34" s="2">
        <v>219515088</v>
      </c>
      <c r="F34" s="2">
        <v>227137260</v>
      </c>
      <c r="G34" s="2">
        <v>227301404</v>
      </c>
      <c r="H34" s="12">
        <v>225975853</v>
      </c>
      <c r="I34" s="12">
        <v>222271055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 t="s">
        <v>69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 t="s">
        <v>71</v>
      </c>
      <c r="B36" s="2">
        <v>14929500</v>
      </c>
      <c r="C36" s="2">
        <v>14929500</v>
      </c>
      <c r="D36" s="2">
        <v>14929500</v>
      </c>
      <c r="E36" s="2">
        <v>14924500</v>
      </c>
      <c r="F36" s="2">
        <v>14924500</v>
      </c>
      <c r="G36" s="2">
        <v>14924500</v>
      </c>
      <c r="H36" s="12">
        <v>14924500</v>
      </c>
      <c r="I36" s="12">
        <v>14924500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 t="s">
        <v>72</v>
      </c>
      <c r="B37" s="2">
        <v>1367730</v>
      </c>
      <c r="C37" s="2">
        <v>2396259</v>
      </c>
      <c r="D37" s="2">
        <v>2591294</v>
      </c>
      <c r="E37" s="2">
        <v>2285736</v>
      </c>
      <c r="F37" s="2">
        <v>2757531</v>
      </c>
      <c r="G37" s="2">
        <v>1123174</v>
      </c>
      <c r="H37" s="12">
        <v>1745789</v>
      </c>
      <c r="I37" s="12">
        <v>1862414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 t="s">
        <v>57</v>
      </c>
      <c r="B38" s="2">
        <v>31524975</v>
      </c>
      <c r="C38" s="2">
        <v>35474528</v>
      </c>
      <c r="D38" s="2">
        <v>41596941</v>
      </c>
      <c r="E38" s="2">
        <v>40961501</v>
      </c>
      <c r="F38" s="2">
        <v>42089261</v>
      </c>
      <c r="G38" s="2">
        <v>45199815</v>
      </c>
      <c r="H38" s="12">
        <v>48312895</v>
      </c>
      <c r="I38" s="12">
        <v>48896018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 t="s">
        <v>73</v>
      </c>
      <c r="B39" s="2">
        <v>368095940</v>
      </c>
      <c r="C39" s="2">
        <v>783802828</v>
      </c>
      <c r="D39" s="2">
        <v>683605933</v>
      </c>
      <c r="E39" s="2">
        <v>763188802</v>
      </c>
      <c r="F39" s="2">
        <v>777068011</v>
      </c>
      <c r="G39" s="2">
        <v>761195027</v>
      </c>
      <c r="H39" s="12">
        <v>904800436</v>
      </c>
      <c r="I39" s="12">
        <v>902128181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1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16"/>
      <c r="B41" s="16">
        <f t="shared" ref="B41:I41" si="6">SUM(B30,B26)</f>
        <v>741781637</v>
      </c>
      <c r="C41" s="16">
        <f t="shared" si="6"/>
        <v>1146631493</v>
      </c>
      <c r="D41" s="16">
        <f t="shared" si="6"/>
        <v>1059053467</v>
      </c>
      <c r="E41" s="16">
        <f t="shared" si="6"/>
        <v>1117680732</v>
      </c>
      <c r="F41" s="16">
        <f t="shared" si="6"/>
        <v>1159885376</v>
      </c>
      <c r="G41" s="16">
        <f t="shared" si="6"/>
        <v>1132466631</v>
      </c>
      <c r="H41" s="16">
        <f t="shared" si="6"/>
        <v>1280702571</v>
      </c>
      <c r="I41" s="16">
        <f t="shared" si="6"/>
        <v>1275107327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16"/>
      <c r="B42" s="16"/>
      <c r="C42" s="16"/>
      <c r="D42" s="2"/>
      <c r="E42" s="1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13" t="s">
        <v>76</v>
      </c>
      <c r="B43" s="16">
        <f t="shared" ref="B43:I43" si="7">SUM(B44:B46)</f>
        <v>636567168</v>
      </c>
      <c r="C43" s="16">
        <f t="shared" si="7"/>
        <v>647869484</v>
      </c>
      <c r="D43" s="16">
        <f t="shared" si="7"/>
        <v>638828739</v>
      </c>
      <c r="E43" s="16">
        <f t="shared" si="7"/>
        <v>661392549</v>
      </c>
      <c r="F43" s="16">
        <f t="shared" si="7"/>
        <v>668944839</v>
      </c>
      <c r="G43" s="16">
        <f t="shared" si="7"/>
        <v>678871784</v>
      </c>
      <c r="H43" s="16">
        <f t="shared" si="7"/>
        <v>659086749</v>
      </c>
      <c r="I43" s="16">
        <f t="shared" si="7"/>
        <v>660613887</v>
      </c>
      <c r="J43" s="1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 t="s">
        <v>77</v>
      </c>
      <c r="B44" s="2">
        <v>557865000</v>
      </c>
      <c r="C44" s="2">
        <v>557865000</v>
      </c>
      <c r="D44" s="2">
        <v>613651500</v>
      </c>
      <c r="E44" s="2">
        <v>613651500</v>
      </c>
      <c r="F44" s="2">
        <v>613651500</v>
      </c>
      <c r="G44" s="2">
        <v>613651500</v>
      </c>
      <c r="H44" s="12">
        <v>613651500</v>
      </c>
      <c r="I44" s="12">
        <v>613651500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 t="s">
        <v>78</v>
      </c>
      <c r="B45" s="2"/>
      <c r="C45" s="2"/>
      <c r="D45" s="2"/>
      <c r="E45" s="2"/>
      <c r="F45" s="2"/>
      <c r="G45" s="2">
        <v>0</v>
      </c>
      <c r="H45" s="12">
        <v>0</v>
      </c>
      <c r="I45" s="12">
        <v>0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 t="s">
        <v>79</v>
      </c>
      <c r="B46" s="2">
        <v>78702168</v>
      </c>
      <c r="C46" s="2">
        <v>90004484</v>
      </c>
      <c r="D46" s="2">
        <v>25177239</v>
      </c>
      <c r="E46" s="2">
        <v>47741049</v>
      </c>
      <c r="F46" s="2">
        <v>55293339</v>
      </c>
      <c r="G46" s="2">
        <v>65220284</v>
      </c>
      <c r="H46" s="12">
        <v>45435249</v>
      </c>
      <c r="I46" s="12">
        <v>46962387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16"/>
      <c r="B48" s="16">
        <f t="shared" ref="B48:C48" si="8">SUM(B41,B43)</f>
        <v>1378348805</v>
      </c>
      <c r="C48" s="16">
        <f t="shared" si="8"/>
        <v>1794500977</v>
      </c>
      <c r="D48" s="16">
        <f>SUM(D41,D43)+1</f>
        <v>1697882207</v>
      </c>
      <c r="E48" s="16">
        <f>SUM(E41,E43)</f>
        <v>1779073281</v>
      </c>
      <c r="F48" s="16">
        <f t="shared" ref="F48:G48" si="9">SUM(F41,F43)-1</f>
        <v>1828830214</v>
      </c>
      <c r="G48" s="16">
        <f t="shared" si="9"/>
        <v>1811338414</v>
      </c>
      <c r="H48" s="16">
        <f t="shared" ref="H48:I48" si="10">SUM(H41,H43)</f>
        <v>1939789320</v>
      </c>
      <c r="I48" s="16">
        <f t="shared" si="10"/>
        <v>1935721214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10" t="s">
        <v>80</v>
      </c>
      <c r="B50" s="26">
        <f t="shared" ref="B50:I50" si="11">B43/(B44/10)</f>
        <v>11.410774434675055</v>
      </c>
      <c r="C50" s="26">
        <f t="shared" si="11"/>
        <v>11.613373916628575</v>
      </c>
      <c r="D50" s="26">
        <f t="shared" si="11"/>
        <v>10.410285626287886</v>
      </c>
      <c r="E50" s="26">
        <f t="shared" si="11"/>
        <v>10.777983089750453</v>
      </c>
      <c r="F50" s="26">
        <f t="shared" si="11"/>
        <v>10.901054409546786</v>
      </c>
      <c r="G50" s="26">
        <f t="shared" si="11"/>
        <v>11.062822856295471</v>
      </c>
      <c r="H50" s="26">
        <f t="shared" si="11"/>
        <v>10.740408016602258</v>
      </c>
      <c r="I50" s="26">
        <f t="shared" si="11"/>
        <v>10.765294096078964</v>
      </c>
      <c r="J50" s="2"/>
      <c r="K50" s="2"/>
      <c r="L50" s="2"/>
      <c r="M50" s="2"/>
      <c r="N50" s="2"/>
      <c r="O50" s="2"/>
      <c r="P50" s="2"/>
      <c r="Q50" s="2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 x14ac:dyDescent="0.25">
      <c r="A51" s="10" t="s">
        <v>81</v>
      </c>
      <c r="B51" s="2">
        <f t="shared" ref="B51:I51" si="12">B44/10</f>
        <v>55786500</v>
      </c>
      <c r="C51" s="2">
        <f t="shared" si="12"/>
        <v>55786500</v>
      </c>
      <c r="D51" s="2">
        <f t="shared" si="12"/>
        <v>61365150</v>
      </c>
      <c r="E51" s="2">
        <f t="shared" si="12"/>
        <v>61365150</v>
      </c>
      <c r="F51" s="2">
        <f t="shared" si="12"/>
        <v>61365150</v>
      </c>
      <c r="G51" s="2">
        <f t="shared" si="12"/>
        <v>61365150</v>
      </c>
      <c r="H51" s="2">
        <f t="shared" si="12"/>
        <v>61365150</v>
      </c>
      <c r="I51" s="2">
        <f t="shared" si="12"/>
        <v>61365150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7.375" customWidth="1"/>
    <col min="2" max="3" width="11.375" customWidth="1"/>
    <col min="4" max="4" width="11.75" customWidth="1"/>
    <col min="5" max="6" width="11.375" customWidth="1"/>
    <col min="7" max="7" width="14" customWidth="1"/>
    <col min="8" max="8" width="12.25" customWidth="1"/>
    <col min="9" max="9" width="13.2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3" t="s">
        <v>1</v>
      </c>
      <c r="B2" s="4"/>
      <c r="C2" s="4"/>
      <c r="D2" s="2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3" t="s">
        <v>3</v>
      </c>
      <c r="B3" s="4"/>
      <c r="C3" s="4"/>
      <c r="D3" s="2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5" t="s">
        <v>4</v>
      </c>
      <c r="C4" s="5" t="s">
        <v>5</v>
      </c>
      <c r="D4" s="5" t="s">
        <v>4</v>
      </c>
      <c r="E4" s="5" t="s">
        <v>6</v>
      </c>
      <c r="F4" s="5" t="s">
        <v>5</v>
      </c>
      <c r="G4" s="5" t="s">
        <v>4</v>
      </c>
      <c r="H4" s="6" t="s">
        <v>6</v>
      </c>
      <c r="I4" s="6" t="s">
        <v>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B5" s="7">
        <v>42825</v>
      </c>
      <c r="C5" s="7">
        <v>43100</v>
      </c>
      <c r="D5" s="7">
        <v>43190</v>
      </c>
      <c r="E5" s="7">
        <v>43373</v>
      </c>
      <c r="F5" s="7">
        <v>43465</v>
      </c>
      <c r="G5" s="7">
        <v>43555</v>
      </c>
      <c r="H5" s="8">
        <v>43738</v>
      </c>
      <c r="I5" s="8">
        <v>43830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10" t="s">
        <v>7</v>
      </c>
      <c r="B6" s="2">
        <v>541497541</v>
      </c>
      <c r="C6" s="2">
        <v>524282300</v>
      </c>
      <c r="D6" s="2">
        <v>787893517</v>
      </c>
      <c r="E6" s="2">
        <v>229592512</v>
      </c>
      <c r="F6" s="2">
        <v>417552459</v>
      </c>
      <c r="G6" s="2">
        <v>653774471</v>
      </c>
      <c r="H6" s="12">
        <v>225557079</v>
      </c>
      <c r="I6" s="12">
        <v>432279061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4" t="s">
        <v>11</v>
      </c>
      <c r="B7" s="15">
        <v>458453112</v>
      </c>
      <c r="C7" s="15">
        <v>462743921</v>
      </c>
      <c r="D7" s="15">
        <v>680210148</v>
      </c>
      <c r="E7" s="15">
        <v>209698340</v>
      </c>
      <c r="F7" s="15">
        <v>371424050</v>
      </c>
      <c r="G7" s="2">
        <v>575043975</v>
      </c>
      <c r="H7" s="12">
        <v>207482685</v>
      </c>
      <c r="I7" s="12">
        <v>396066519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0" t="s">
        <v>13</v>
      </c>
      <c r="B8" s="16">
        <f t="shared" ref="B8:I8" si="0">B6-B7</f>
        <v>83044429</v>
      </c>
      <c r="C8" s="16">
        <f t="shared" si="0"/>
        <v>61538379</v>
      </c>
      <c r="D8" s="16">
        <f t="shared" si="0"/>
        <v>107683369</v>
      </c>
      <c r="E8" s="16">
        <f t="shared" si="0"/>
        <v>19894172</v>
      </c>
      <c r="F8" s="16">
        <f t="shared" si="0"/>
        <v>46128409</v>
      </c>
      <c r="G8" s="17">
        <f t="shared" si="0"/>
        <v>78730496</v>
      </c>
      <c r="H8" s="17">
        <f t="shared" si="0"/>
        <v>18074394</v>
      </c>
      <c r="I8" s="17">
        <f t="shared" si="0"/>
        <v>36212542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6"/>
      <c r="B9" s="16"/>
      <c r="C9" s="16"/>
      <c r="D9" s="16"/>
      <c r="E9" s="16"/>
      <c r="F9" s="1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0" t="s">
        <v>19</v>
      </c>
      <c r="B10" s="16">
        <f t="shared" ref="B10:I10" si="1">SUM(B11:B12)</f>
        <v>13207429</v>
      </c>
      <c r="C10" s="16">
        <f t="shared" si="1"/>
        <v>15155262</v>
      </c>
      <c r="D10" s="16">
        <f t="shared" si="1"/>
        <v>21898911</v>
      </c>
      <c r="E10" s="16">
        <f t="shared" si="1"/>
        <v>8468646</v>
      </c>
      <c r="F10" s="16">
        <f t="shared" si="1"/>
        <v>16136908</v>
      </c>
      <c r="G10" s="16">
        <f t="shared" si="1"/>
        <v>21506666</v>
      </c>
      <c r="H10" s="16">
        <f t="shared" si="1"/>
        <v>7601274</v>
      </c>
      <c r="I10" s="16">
        <f t="shared" si="1"/>
        <v>15678146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24</v>
      </c>
      <c r="B11" s="2"/>
      <c r="C11" s="2">
        <v>10651056</v>
      </c>
      <c r="D11" s="2">
        <v>16087987</v>
      </c>
      <c r="E11" s="2">
        <v>5095354</v>
      </c>
      <c r="F11" s="2">
        <v>10350616</v>
      </c>
      <c r="G11" s="2">
        <v>14501646</v>
      </c>
      <c r="H11" s="12">
        <v>4764466</v>
      </c>
      <c r="I11" s="12">
        <v>9836552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25</v>
      </c>
      <c r="B12" s="2">
        <v>13207429</v>
      </c>
      <c r="C12" s="2">
        <v>4504206</v>
      </c>
      <c r="D12" s="2">
        <v>5810924</v>
      </c>
      <c r="E12" s="2">
        <v>3373292</v>
      </c>
      <c r="F12" s="2">
        <v>5786292</v>
      </c>
      <c r="G12" s="2">
        <v>7005020</v>
      </c>
      <c r="H12" s="12">
        <v>2836808</v>
      </c>
      <c r="I12" s="12">
        <v>5841594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0" t="s">
        <v>27</v>
      </c>
      <c r="B13" s="16">
        <f t="shared" ref="B13:I13" si="2">B8-B10</f>
        <v>69837000</v>
      </c>
      <c r="C13" s="16">
        <f t="shared" si="2"/>
        <v>46383117</v>
      </c>
      <c r="D13" s="16">
        <f t="shared" si="2"/>
        <v>85784458</v>
      </c>
      <c r="E13" s="16">
        <f t="shared" si="2"/>
        <v>11425526</v>
      </c>
      <c r="F13" s="16">
        <f t="shared" si="2"/>
        <v>29991501</v>
      </c>
      <c r="G13" s="16">
        <f t="shared" si="2"/>
        <v>57223830</v>
      </c>
      <c r="H13" s="16">
        <f t="shared" si="2"/>
        <v>10473120</v>
      </c>
      <c r="I13" s="16">
        <f t="shared" si="2"/>
        <v>20534396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9" t="s">
        <v>31</v>
      </c>
      <c r="B14" s="16"/>
      <c r="C14" s="16"/>
      <c r="D14" s="16"/>
      <c r="E14" s="16"/>
      <c r="F14" s="1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36</v>
      </c>
      <c r="B15" s="2">
        <v>37165918</v>
      </c>
      <c r="C15" s="2">
        <v>19342487</v>
      </c>
      <c r="D15" s="2">
        <v>33456894</v>
      </c>
      <c r="E15" s="2">
        <v>10474930</v>
      </c>
      <c r="F15" s="2">
        <v>19266453</v>
      </c>
      <c r="G15" s="2">
        <v>35503571</v>
      </c>
      <c r="H15" s="12">
        <v>12408923</v>
      </c>
      <c r="I15" s="12">
        <v>24206570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39</v>
      </c>
      <c r="B16" s="2">
        <v>7372273</v>
      </c>
      <c r="C16" s="2">
        <v>1662418</v>
      </c>
      <c r="D16" s="2">
        <v>2089618</v>
      </c>
      <c r="E16" s="2">
        <v>1087256</v>
      </c>
      <c r="F16" s="2">
        <v>1220496</v>
      </c>
      <c r="G16" s="2">
        <v>1866392</v>
      </c>
      <c r="H16" s="12">
        <v>4387856</v>
      </c>
      <c r="I16" s="12">
        <v>8573342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0" t="s">
        <v>41</v>
      </c>
      <c r="B17" s="16">
        <f t="shared" ref="B17:I17" si="3">B13-B15+B16</f>
        <v>40043355</v>
      </c>
      <c r="C17" s="16">
        <f t="shared" si="3"/>
        <v>28703048</v>
      </c>
      <c r="D17" s="16">
        <f t="shared" si="3"/>
        <v>54417182</v>
      </c>
      <c r="E17" s="16">
        <f t="shared" si="3"/>
        <v>2037852</v>
      </c>
      <c r="F17" s="16">
        <f t="shared" si="3"/>
        <v>11945544</v>
      </c>
      <c r="G17" s="16">
        <f t="shared" si="3"/>
        <v>23586651</v>
      </c>
      <c r="H17" s="16">
        <f t="shared" si="3"/>
        <v>2452053</v>
      </c>
      <c r="I17" s="16">
        <f t="shared" si="3"/>
        <v>4901168</v>
      </c>
      <c r="J17" s="2"/>
      <c r="K17" s="2"/>
      <c r="L17" s="2"/>
      <c r="M17" s="2"/>
      <c r="N17" s="2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x14ac:dyDescent="0.25">
      <c r="A18" s="2" t="s">
        <v>45</v>
      </c>
      <c r="B18" s="2">
        <v>1147392</v>
      </c>
      <c r="C18" s="2">
        <v>1366812</v>
      </c>
      <c r="D18" s="2">
        <v>2591294</v>
      </c>
      <c r="E18" s="2">
        <v>97041</v>
      </c>
      <c r="F18" s="2">
        <v>568835</v>
      </c>
      <c r="G18" s="2">
        <v>1123174</v>
      </c>
      <c r="H18" s="12">
        <v>116764</v>
      </c>
      <c r="I18" s="12">
        <v>233389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0" t="s">
        <v>47</v>
      </c>
      <c r="B19" s="16">
        <f t="shared" ref="B19:C19" si="4">B17-B18</f>
        <v>38895963</v>
      </c>
      <c r="C19" s="16">
        <f t="shared" si="4"/>
        <v>27336236</v>
      </c>
      <c r="D19" s="16">
        <f>D13-D15+D16-D18</f>
        <v>51825888</v>
      </c>
      <c r="E19" s="16">
        <f t="shared" ref="E19:I19" si="5">E17-E18</f>
        <v>1940811</v>
      </c>
      <c r="F19" s="16">
        <f t="shared" si="5"/>
        <v>11376709</v>
      </c>
      <c r="G19" s="16">
        <f t="shared" si="5"/>
        <v>22463477</v>
      </c>
      <c r="H19" s="16">
        <f t="shared" si="5"/>
        <v>2335289</v>
      </c>
      <c r="I19" s="16">
        <f t="shared" si="5"/>
        <v>4667779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3"/>
      <c r="B20" s="16"/>
      <c r="C20" s="16"/>
      <c r="D20" s="16"/>
      <c r="E20" s="16"/>
      <c r="F20" s="16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3" t="s">
        <v>55</v>
      </c>
      <c r="B21" s="16">
        <f t="shared" ref="B21:I21" si="6">SUM(B22:B23)</f>
        <v>-6913222</v>
      </c>
      <c r="C21" s="16">
        <f t="shared" si="6"/>
        <v>-4330651</v>
      </c>
      <c r="D21" s="16">
        <f t="shared" si="6"/>
        <v>-17581575</v>
      </c>
      <c r="E21" s="16">
        <f t="shared" si="6"/>
        <v>-45301</v>
      </c>
      <c r="F21" s="16">
        <f t="shared" si="6"/>
        <v>-1928908</v>
      </c>
      <c r="G21" s="16">
        <f t="shared" si="6"/>
        <v>-3088732</v>
      </c>
      <c r="H21" s="16">
        <f t="shared" si="6"/>
        <v>-806050</v>
      </c>
      <c r="I21" s="16">
        <f t="shared" si="6"/>
        <v>-1611402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57</v>
      </c>
      <c r="B22" s="2">
        <v>-8031741</v>
      </c>
      <c r="C22" s="2">
        <v>-6834059</v>
      </c>
      <c r="D22" s="2">
        <v>-12956472</v>
      </c>
      <c r="E22" s="2">
        <v>-1377555</v>
      </c>
      <c r="F22" s="2">
        <v>-2505315</v>
      </c>
      <c r="G22" s="2">
        <v>-5615869</v>
      </c>
      <c r="H22" s="12">
        <v>-583822</v>
      </c>
      <c r="I22" s="12">
        <v>-1166945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 t="s">
        <v>59</v>
      </c>
      <c r="B23" s="2">
        <v>1118519</v>
      </c>
      <c r="C23" s="2">
        <v>2503408</v>
      </c>
      <c r="D23" s="2">
        <v>-4625103</v>
      </c>
      <c r="E23" s="2">
        <v>1332254</v>
      </c>
      <c r="F23" s="2">
        <v>576407</v>
      </c>
      <c r="G23" s="2">
        <v>2527137</v>
      </c>
      <c r="H23" s="12">
        <v>-222228</v>
      </c>
      <c r="I23" s="12">
        <v>-444457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0" t="s">
        <v>61</v>
      </c>
      <c r="B24" s="22">
        <f t="shared" ref="B24:I24" si="7">B19+B21</f>
        <v>31982741</v>
      </c>
      <c r="C24" s="22">
        <f t="shared" si="7"/>
        <v>23005585</v>
      </c>
      <c r="D24" s="22">
        <f t="shared" si="7"/>
        <v>34244313</v>
      </c>
      <c r="E24" s="22">
        <f t="shared" si="7"/>
        <v>1895510</v>
      </c>
      <c r="F24" s="22">
        <f t="shared" si="7"/>
        <v>9447801</v>
      </c>
      <c r="G24" s="22">
        <f t="shared" si="7"/>
        <v>19374745</v>
      </c>
      <c r="H24" s="22">
        <f t="shared" si="7"/>
        <v>1529239</v>
      </c>
      <c r="I24" s="22">
        <f t="shared" si="7"/>
        <v>3056377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3"/>
      <c r="B25" s="16"/>
      <c r="C25" s="16"/>
      <c r="D25" s="16"/>
      <c r="E25" s="16"/>
      <c r="F25" s="16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0" t="s">
        <v>67</v>
      </c>
      <c r="B26" s="23">
        <f>B24/('1'!B44/10)</f>
        <v>0.57330610452349584</v>
      </c>
      <c r="C26" s="23">
        <f>C24/('1'!C44/10)</f>
        <v>0.41238624039866278</v>
      </c>
      <c r="D26" s="23">
        <f>D24/('1'!D44/10)</f>
        <v>0.55804170608236103</v>
      </c>
      <c r="E26" s="23">
        <f>E24/('1'!E44/10)</f>
        <v>3.0889030663169569E-2</v>
      </c>
      <c r="F26" s="23">
        <f>F24/('1'!F44/10)</f>
        <v>0.15396036675539782</v>
      </c>
      <c r="G26" s="23">
        <f>G24/('1'!G44/10)</f>
        <v>0.31572879720818736</v>
      </c>
      <c r="H26" s="23">
        <f>H24/('1'!H44/10)</f>
        <v>2.4920317150695467E-2</v>
      </c>
      <c r="I26" s="23">
        <f>I24/('1'!I44/10)</f>
        <v>4.980639662740171E-2</v>
      </c>
      <c r="J26" s="2"/>
      <c r="K26" s="2"/>
      <c r="L26" s="2"/>
      <c r="M26" s="2"/>
      <c r="N26" s="2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 x14ac:dyDescent="0.25">
      <c r="A27" s="19" t="s">
        <v>74</v>
      </c>
      <c r="B27" s="2">
        <f>'1'!B44/10</f>
        <v>55786500</v>
      </c>
      <c r="C27" s="2">
        <f>'1'!C44/10</f>
        <v>55786500</v>
      </c>
      <c r="D27" s="2">
        <f>'1'!D44/10</f>
        <v>61365150</v>
      </c>
      <c r="E27" s="2">
        <f>'1'!E44/10</f>
        <v>61365150</v>
      </c>
      <c r="F27" s="2">
        <f>'1'!F44/10</f>
        <v>61365150</v>
      </c>
      <c r="G27" s="2">
        <f>'1'!G44/10</f>
        <v>61365150</v>
      </c>
      <c r="H27" s="2">
        <f>'1'!H44/10</f>
        <v>61365150</v>
      </c>
      <c r="I27" s="2">
        <f>'1'!I44/10</f>
        <v>61365150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18" sqref="K18"/>
    </sheetView>
  </sheetViews>
  <sheetFormatPr defaultColWidth="12.625" defaultRowHeight="15" customHeight="1" x14ac:dyDescent="0.2"/>
  <cols>
    <col min="1" max="1" width="33.125" customWidth="1"/>
    <col min="2" max="3" width="12.75" customWidth="1"/>
    <col min="4" max="4" width="12.5" customWidth="1"/>
    <col min="5" max="6" width="12.75" customWidth="1"/>
    <col min="7" max="7" width="13.875" customWidth="1"/>
    <col min="8" max="8" width="12.625" customWidth="1"/>
    <col min="9" max="9" width="12.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3" t="s">
        <v>2</v>
      </c>
      <c r="B2" s="4"/>
      <c r="C2" s="4"/>
      <c r="D2" s="2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3" t="s">
        <v>3</v>
      </c>
      <c r="B3" s="4"/>
      <c r="C3" s="4"/>
      <c r="D3" s="2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5" t="s">
        <v>4</v>
      </c>
      <c r="C4" s="5" t="s">
        <v>5</v>
      </c>
      <c r="D4" s="5" t="s">
        <v>4</v>
      </c>
      <c r="E4" s="5" t="s">
        <v>6</v>
      </c>
      <c r="F4" s="5" t="s">
        <v>5</v>
      </c>
      <c r="G4" s="5" t="s">
        <v>4</v>
      </c>
      <c r="H4" s="6" t="s">
        <v>6</v>
      </c>
      <c r="I4" s="6" t="s">
        <v>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B5" s="7">
        <v>42825</v>
      </c>
      <c r="C5" s="7">
        <v>43100</v>
      </c>
      <c r="D5" s="7">
        <v>43190</v>
      </c>
      <c r="E5" s="7">
        <v>43373</v>
      </c>
      <c r="F5" s="7">
        <v>43465</v>
      </c>
      <c r="G5" s="7">
        <v>43555</v>
      </c>
      <c r="H5" s="8">
        <v>43738</v>
      </c>
      <c r="I5" s="8">
        <v>43830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10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3" t="s">
        <v>12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14</v>
      </c>
      <c r="B8" s="2">
        <v>561362258</v>
      </c>
      <c r="C8" s="2">
        <v>527455709</v>
      </c>
      <c r="D8" s="2">
        <v>785348896</v>
      </c>
      <c r="E8" s="2">
        <v>199866223</v>
      </c>
      <c r="F8" s="2">
        <v>172368514</v>
      </c>
      <c r="G8" s="2">
        <v>653671937</v>
      </c>
      <c r="H8" s="12">
        <v>226235466</v>
      </c>
      <c r="I8" s="12">
        <v>446400689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15</v>
      </c>
      <c r="B9" s="2">
        <v>-630189428</v>
      </c>
      <c r="C9" s="2">
        <v>-635587286</v>
      </c>
      <c r="D9" s="2">
        <v>-790059695</v>
      </c>
      <c r="E9" s="2">
        <v>-213323736</v>
      </c>
      <c r="F9" s="2">
        <v>-164575635</v>
      </c>
      <c r="G9" s="2">
        <v>-588550629</v>
      </c>
      <c r="H9" s="12">
        <v>-196367139</v>
      </c>
      <c r="I9" s="12">
        <v>-377356992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6"/>
      <c r="B10" s="2">
        <f t="shared" ref="B10:I10" si="0">B8+B9</f>
        <v>-68827170</v>
      </c>
      <c r="C10" s="2">
        <f t="shared" si="0"/>
        <v>-108131577</v>
      </c>
      <c r="D10" s="2">
        <f t="shared" si="0"/>
        <v>-4710799</v>
      </c>
      <c r="E10" s="2">
        <f t="shared" si="0"/>
        <v>-13457513</v>
      </c>
      <c r="F10" s="2">
        <f t="shared" si="0"/>
        <v>7792879</v>
      </c>
      <c r="G10" s="2">
        <f t="shared" si="0"/>
        <v>65121308</v>
      </c>
      <c r="H10" s="2">
        <f t="shared" si="0"/>
        <v>29868327</v>
      </c>
      <c r="I10" s="2">
        <f t="shared" si="0"/>
        <v>69043697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18</v>
      </c>
      <c r="B11" s="2"/>
      <c r="C11" s="2">
        <v>1662418</v>
      </c>
      <c r="D11" s="2">
        <v>2089618</v>
      </c>
      <c r="E11" s="2">
        <v>1087256</v>
      </c>
      <c r="F11" s="2">
        <v>133240</v>
      </c>
      <c r="G11" s="2">
        <v>1866392</v>
      </c>
      <c r="H11" s="12">
        <v>4387856</v>
      </c>
      <c r="I11" s="12">
        <v>8573342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20</v>
      </c>
      <c r="B12" s="2">
        <v>-37165918</v>
      </c>
      <c r="C12" s="2">
        <v>-19342487</v>
      </c>
      <c r="D12" s="2">
        <v>-33456894</v>
      </c>
      <c r="E12" s="2">
        <v>-10474930</v>
      </c>
      <c r="F12" s="2">
        <v>-8791523</v>
      </c>
      <c r="G12" s="2">
        <v>-35503571</v>
      </c>
      <c r="H12" s="12">
        <v>-12408923</v>
      </c>
      <c r="I12" s="12">
        <v>-24206570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22</v>
      </c>
      <c r="B13" s="2">
        <v>-41092483</v>
      </c>
      <c r="C13" s="2">
        <v>-12525272</v>
      </c>
      <c r="D13" s="2">
        <v>-15770522</v>
      </c>
      <c r="E13" s="2">
        <v>-4921325</v>
      </c>
      <c r="F13" s="2">
        <v>-5921768</v>
      </c>
      <c r="G13" s="2">
        <v>-30907582</v>
      </c>
      <c r="H13" s="12">
        <v>-11873226</v>
      </c>
      <c r="I13" s="12">
        <v>-23850159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6"/>
      <c r="B14" s="17">
        <f t="shared" ref="B14:I14" si="1">SUM(B10:B13)</f>
        <v>-147085571</v>
      </c>
      <c r="C14" s="17">
        <f t="shared" si="1"/>
        <v>-138336918</v>
      </c>
      <c r="D14" s="17">
        <f t="shared" si="1"/>
        <v>-51848597</v>
      </c>
      <c r="E14" s="17">
        <f t="shared" si="1"/>
        <v>-27766512</v>
      </c>
      <c r="F14" s="17">
        <f t="shared" si="1"/>
        <v>-6787172</v>
      </c>
      <c r="G14" s="17">
        <f t="shared" si="1"/>
        <v>576547</v>
      </c>
      <c r="H14" s="17">
        <f t="shared" si="1"/>
        <v>9974034</v>
      </c>
      <c r="I14" s="17">
        <f t="shared" si="1"/>
        <v>29560310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6" t="s">
        <v>28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8" t="s">
        <v>30</v>
      </c>
      <c r="B17" s="2">
        <v>-2731480</v>
      </c>
      <c r="C17" s="2">
        <v>-11802286</v>
      </c>
      <c r="D17" s="2">
        <v>-12640257</v>
      </c>
      <c r="E17" s="2">
        <v>-3429651</v>
      </c>
      <c r="F17" s="2">
        <v>-7844096</v>
      </c>
      <c r="G17" s="2">
        <v>-9763963</v>
      </c>
      <c r="H17" s="12">
        <v>-691125</v>
      </c>
      <c r="I17" s="12">
        <v>-691125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8" t="s">
        <v>34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8" t="s">
        <v>37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6"/>
      <c r="B20" s="17">
        <f t="shared" ref="B20:I20" si="2">SUM(B17:B19)</f>
        <v>-2731480</v>
      </c>
      <c r="C20" s="17">
        <f t="shared" si="2"/>
        <v>-11802286</v>
      </c>
      <c r="D20" s="17">
        <f t="shared" si="2"/>
        <v>-12640257</v>
      </c>
      <c r="E20" s="17">
        <f t="shared" si="2"/>
        <v>-3429651</v>
      </c>
      <c r="F20" s="17">
        <f t="shared" si="2"/>
        <v>-7844096</v>
      </c>
      <c r="G20" s="17">
        <f t="shared" si="2"/>
        <v>-9763963</v>
      </c>
      <c r="H20" s="17">
        <f t="shared" si="2"/>
        <v>-691125</v>
      </c>
      <c r="I20" s="17">
        <f t="shared" si="2"/>
        <v>-691125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0" t="s">
        <v>43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 t="s">
        <v>44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46</v>
      </c>
      <c r="B24" s="2"/>
      <c r="C24" s="2"/>
      <c r="D24" s="2">
        <v>1029447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48</v>
      </c>
      <c r="B25" s="2">
        <v>205176147</v>
      </c>
      <c r="C25" s="2">
        <v>123016054</v>
      </c>
      <c r="D25" s="2">
        <v>22819159</v>
      </c>
      <c r="E25" s="2">
        <v>45588253</v>
      </c>
      <c r="F25" s="2">
        <v>13879209</v>
      </c>
      <c r="G25" s="2">
        <v>43594481</v>
      </c>
      <c r="H25" s="12">
        <v>-12361365</v>
      </c>
      <c r="I25" s="12">
        <v>-15033620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 t="s">
        <v>50</v>
      </c>
      <c r="B26" s="2">
        <v>-21734328</v>
      </c>
      <c r="C26" s="2">
        <v>-2015416</v>
      </c>
      <c r="D26" s="2">
        <v>9515850</v>
      </c>
      <c r="E26" s="2">
        <v>9576774</v>
      </c>
      <c r="F26" s="2">
        <v>208290</v>
      </c>
      <c r="G26" s="2">
        <v>200322</v>
      </c>
      <c r="H26" s="12">
        <v>807228</v>
      </c>
      <c r="I26" s="12">
        <v>4425403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51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53</v>
      </c>
      <c r="B28" s="2">
        <v>-16549294</v>
      </c>
      <c r="C28" s="2">
        <v>14938782</v>
      </c>
      <c r="D28" s="2">
        <v>18341810</v>
      </c>
      <c r="E28" s="2">
        <v>-21143503</v>
      </c>
      <c r="F28" s="2">
        <v>7622172</v>
      </c>
      <c r="G28" s="2">
        <v>-13357187</v>
      </c>
      <c r="H28" s="12">
        <v>-8669581</v>
      </c>
      <c r="I28" s="12">
        <v>-12374379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 t="s">
        <v>56</v>
      </c>
      <c r="B29" s="2">
        <v>0</v>
      </c>
      <c r="C29" s="2">
        <v>0</v>
      </c>
      <c r="D29" s="2"/>
      <c r="E29" s="2">
        <v>0</v>
      </c>
      <c r="F29" s="2">
        <v>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6"/>
      <c r="B30" s="17">
        <f t="shared" ref="B30:I30" si="3">SUM(B23:B29)</f>
        <v>166892525</v>
      </c>
      <c r="C30" s="17">
        <f t="shared" si="3"/>
        <v>135939420</v>
      </c>
      <c r="D30" s="17">
        <f t="shared" si="3"/>
        <v>51706266</v>
      </c>
      <c r="E30" s="17">
        <f t="shared" si="3"/>
        <v>34021524</v>
      </c>
      <c r="F30" s="17">
        <f t="shared" si="3"/>
        <v>21709671</v>
      </c>
      <c r="G30" s="17">
        <f t="shared" si="3"/>
        <v>30437616</v>
      </c>
      <c r="H30" s="17">
        <f t="shared" si="3"/>
        <v>-20223718</v>
      </c>
      <c r="I30" s="17">
        <f t="shared" si="3"/>
        <v>-22982596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3" t="s">
        <v>60</v>
      </c>
      <c r="B32" s="16">
        <f t="shared" ref="B32:I32" si="4">SUM(B14,B20,B30)</f>
        <v>17075474</v>
      </c>
      <c r="C32" s="16">
        <f t="shared" si="4"/>
        <v>-14199784</v>
      </c>
      <c r="D32" s="16">
        <f t="shared" si="4"/>
        <v>-12782588</v>
      </c>
      <c r="E32" s="16">
        <f t="shared" si="4"/>
        <v>2825361</v>
      </c>
      <c r="F32" s="16">
        <f t="shared" si="4"/>
        <v>7078403</v>
      </c>
      <c r="G32" s="16">
        <f t="shared" si="4"/>
        <v>21250200</v>
      </c>
      <c r="H32" s="16">
        <f t="shared" si="4"/>
        <v>-10940809</v>
      </c>
      <c r="I32" s="16">
        <f t="shared" si="4"/>
        <v>5886589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19" t="s">
        <v>63</v>
      </c>
      <c r="B33" s="2">
        <v>11084622</v>
      </c>
      <c r="C33" s="2">
        <v>34199542</v>
      </c>
      <c r="D33" s="2">
        <v>34199542</v>
      </c>
      <c r="E33" s="2">
        <v>15844062</v>
      </c>
      <c r="F33" s="2">
        <v>18669422</v>
      </c>
      <c r="G33" s="2">
        <v>15844062</v>
      </c>
      <c r="H33" s="12">
        <v>28249941</v>
      </c>
      <c r="I33" s="12">
        <v>28249941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0" t="s">
        <v>65</v>
      </c>
      <c r="B34" s="16">
        <f t="shared" ref="B34:G34" si="5">SUM(B32,B33)</f>
        <v>28160096</v>
      </c>
      <c r="C34" s="16">
        <f t="shared" si="5"/>
        <v>19999758</v>
      </c>
      <c r="D34" s="16">
        <f t="shared" si="5"/>
        <v>21416954</v>
      </c>
      <c r="E34" s="16">
        <f t="shared" si="5"/>
        <v>18669423</v>
      </c>
      <c r="F34" s="16">
        <f t="shared" si="5"/>
        <v>25747825</v>
      </c>
      <c r="G34" s="16">
        <f t="shared" si="5"/>
        <v>37094262</v>
      </c>
      <c r="H34" s="16">
        <f>SUM(H32,H33)-1</f>
        <v>17309131</v>
      </c>
      <c r="I34" s="16">
        <f>SUM(I32,I33)</f>
        <v>34136530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B35" s="16"/>
      <c r="C35" s="16"/>
      <c r="D35" s="16"/>
      <c r="E35" s="16"/>
      <c r="F35" s="16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10" t="s">
        <v>70</v>
      </c>
      <c r="B36" s="24">
        <f>B14/('1'!B44/10)</f>
        <v>-2.6365800148781515</v>
      </c>
      <c r="C36" s="24">
        <f>C14/('1'!C44/10)</f>
        <v>-2.479756177569842</v>
      </c>
      <c r="D36" s="24">
        <f>D14/('1'!D44/10)</f>
        <v>-0.84491925791756395</v>
      </c>
      <c r="E36" s="24">
        <f>E14/('1'!E44/10)</f>
        <v>-0.45248014548974458</v>
      </c>
      <c r="F36" s="24">
        <f>F14/('1'!F44/10)</f>
        <v>-0.11060303771766222</v>
      </c>
      <c r="G36" s="24">
        <f>G14/('1'!G44/10)</f>
        <v>9.3953489887990162E-3</v>
      </c>
      <c r="H36" s="24">
        <f>H14/('1'!H44/10)</f>
        <v>0.16253580411683177</v>
      </c>
      <c r="I36" s="24">
        <f>I14/('1'!I44/10)</f>
        <v>0.48171168814872939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10" t="s">
        <v>75</v>
      </c>
      <c r="B37" s="2">
        <f>'1'!B44/10</f>
        <v>55786500</v>
      </c>
      <c r="C37" s="2">
        <f>'1'!C44/10</f>
        <v>55786500</v>
      </c>
      <c r="D37" s="2">
        <f>'1'!D44/10</f>
        <v>61365150</v>
      </c>
      <c r="E37" s="2">
        <f>'1'!E44/10</f>
        <v>61365150</v>
      </c>
      <c r="F37" s="2">
        <f>'1'!F44/10</f>
        <v>61365150</v>
      </c>
      <c r="G37" s="2">
        <f>'1'!G44/10</f>
        <v>61365150</v>
      </c>
      <c r="H37" s="2">
        <f>'1'!H44/10</f>
        <v>61365150</v>
      </c>
      <c r="I37" s="2">
        <f>'1'!I44/10</f>
        <v>61365150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14.5" customWidth="1"/>
    <col min="2" max="2" width="10.625" customWidth="1"/>
    <col min="3" max="3" width="13.25" customWidth="1"/>
    <col min="4" max="5" width="11.125" customWidth="1"/>
    <col min="6" max="6" width="11.375" customWidth="1"/>
    <col min="7" max="26" width="7.625" customWidth="1"/>
  </cols>
  <sheetData>
    <row r="1" spans="1:6" x14ac:dyDescent="0.2">
      <c r="A1" s="1" t="s">
        <v>0</v>
      </c>
    </row>
    <row r="2" spans="1:6" x14ac:dyDescent="0.25">
      <c r="A2" s="3" t="s">
        <v>82</v>
      </c>
    </row>
    <row r="3" spans="1:6" x14ac:dyDescent="0.25">
      <c r="A3" s="3" t="s">
        <v>3</v>
      </c>
    </row>
    <row r="4" spans="1:6" x14ac:dyDescent="0.25">
      <c r="B4" s="5" t="s">
        <v>4</v>
      </c>
      <c r="C4" s="5" t="s">
        <v>5</v>
      </c>
      <c r="D4" s="5" t="s">
        <v>4</v>
      </c>
      <c r="E4" s="5" t="s">
        <v>6</v>
      </c>
      <c r="F4" s="5" t="s">
        <v>5</v>
      </c>
    </row>
    <row r="5" spans="1:6" ht="15.75" x14ac:dyDescent="0.25">
      <c r="B5" s="7">
        <v>42825</v>
      </c>
      <c r="C5" s="7">
        <v>43100</v>
      </c>
      <c r="D5" s="7">
        <v>43190</v>
      </c>
      <c r="E5" s="7">
        <v>43373</v>
      </c>
      <c r="F5" s="7">
        <v>43465</v>
      </c>
    </row>
    <row r="6" spans="1:6" x14ac:dyDescent="0.25">
      <c r="A6" s="14" t="s">
        <v>83</v>
      </c>
      <c r="B6" s="27">
        <f>'2'!B24/'1'!B22</f>
        <v>2.3203662878352477E-2</v>
      </c>
      <c r="C6" s="27">
        <f>'2'!C24/'1'!C22</f>
        <v>1.2820045959774365E-2</v>
      </c>
      <c r="D6" s="27">
        <f>'2'!D24/'1'!D22</f>
        <v>2.0168839074240913E-2</v>
      </c>
      <c r="E6" s="27">
        <f>'2'!E24/'1'!E22</f>
        <v>1.0654479611624272E-3</v>
      </c>
      <c r="F6" s="27">
        <f>'2'!F24/'1'!F22</f>
        <v>5.1660350576425897E-3</v>
      </c>
    </row>
    <row r="7" spans="1:6" x14ac:dyDescent="0.25">
      <c r="A7" s="14" t="s">
        <v>84</v>
      </c>
      <c r="B7" s="27">
        <f>'2'!B24/'1'!B43</f>
        <v>5.0242523660912405E-2</v>
      </c>
      <c r="C7" s="27">
        <f>'2'!C24/'1'!C43</f>
        <v>3.550959810294136E-2</v>
      </c>
      <c r="D7" s="27">
        <f>'2'!D24/'1'!D43</f>
        <v>5.3604841030797767E-2</v>
      </c>
      <c r="E7" s="27">
        <f>'2'!E24/'1'!E43</f>
        <v>2.8659379408884147E-3</v>
      </c>
      <c r="F7" s="27">
        <f>'2'!F24/'1'!F43</f>
        <v>1.4123438061236018E-2</v>
      </c>
    </row>
    <row r="8" spans="1:6" x14ac:dyDescent="0.25">
      <c r="A8" s="14" t="s">
        <v>85</v>
      </c>
      <c r="B8" s="27">
        <f>'1'!B27/'1'!B43</f>
        <v>0</v>
      </c>
      <c r="C8" s="27">
        <f>'1'!C27/'1'!C43</f>
        <v>0</v>
      </c>
      <c r="D8" s="27">
        <f>'1'!D27/'1'!D43</f>
        <v>0</v>
      </c>
      <c r="E8" s="27">
        <f>'1'!E27/'1'!E43</f>
        <v>0</v>
      </c>
      <c r="F8" s="27">
        <f>'1'!F27/'1'!F43</f>
        <v>0</v>
      </c>
    </row>
    <row r="9" spans="1:6" x14ac:dyDescent="0.25">
      <c r="A9" s="14" t="s">
        <v>86</v>
      </c>
      <c r="B9" s="28">
        <f>'1'!B14/'1'!B30</f>
        <v>1.5516658476787533</v>
      </c>
      <c r="C9" s="28">
        <f>'1'!C14/'1'!C30</f>
        <v>1.3301801179206856</v>
      </c>
      <c r="D9" s="28">
        <f>'1'!D14/'1'!D30</f>
        <v>1.3522296255209123</v>
      </c>
      <c r="E9" s="28">
        <f>'1'!E14/'1'!E30</f>
        <v>1.3605971912626167</v>
      </c>
      <c r="F9" s="28">
        <f>'1'!F14/'1'!F30</f>
        <v>1.3526016607908302</v>
      </c>
    </row>
    <row r="10" spans="1:6" x14ac:dyDescent="0.25">
      <c r="A10" s="14" t="s">
        <v>87</v>
      </c>
      <c r="B10" s="27">
        <f>'2'!B24/'2'!B6</f>
        <v>5.9063501822993504E-2</v>
      </c>
      <c r="C10" s="27">
        <f>'2'!C24/'2'!C6</f>
        <v>4.3880148156823146E-2</v>
      </c>
      <c r="D10" s="27">
        <f>'2'!D24/'2'!D6</f>
        <v>4.3463123202725884E-2</v>
      </c>
      <c r="E10" s="27">
        <f>'2'!E24/'2'!E6</f>
        <v>8.2559748290048762E-3</v>
      </c>
      <c r="F10" s="27">
        <f>'2'!F24/'2'!F6</f>
        <v>2.2626620431422245E-2</v>
      </c>
    </row>
    <row r="11" spans="1:6" x14ac:dyDescent="0.25">
      <c r="A11" s="14" t="s">
        <v>88</v>
      </c>
      <c r="B11" s="27">
        <f>'2'!B13/'2'!B6</f>
        <v>0.12897011475071499</v>
      </c>
      <c r="C11" s="27">
        <f>'2'!C13/'2'!C6</f>
        <v>8.8469736628530082E-2</v>
      </c>
      <c r="D11" s="27">
        <f>'2'!D13/'2'!D6</f>
        <v>0.10887823817441057</v>
      </c>
      <c r="E11" s="27">
        <f>'2'!E13/'2'!E6</f>
        <v>4.9764366879700331E-2</v>
      </c>
      <c r="F11" s="27">
        <f>'2'!F13/'2'!F6</f>
        <v>7.1826905466745194E-2</v>
      </c>
    </row>
    <row r="12" spans="1:6" x14ac:dyDescent="0.25">
      <c r="A12" s="14" t="s">
        <v>89</v>
      </c>
      <c r="B12" s="27">
        <f>'2'!B24/('1'!B43+'1'!B27)</f>
        <v>5.0242523660912405E-2</v>
      </c>
      <c r="C12" s="27">
        <f>'2'!C24/('1'!C43+'1'!C27)</f>
        <v>3.550959810294136E-2</v>
      </c>
      <c r="D12" s="27">
        <f>'2'!D24/('1'!D43+'1'!D27)</f>
        <v>5.3604841030797767E-2</v>
      </c>
      <c r="E12" s="27">
        <f>'2'!E24/('1'!E43+'1'!E27)</f>
        <v>2.8659379408884147E-3</v>
      </c>
      <c r="F12" s="27">
        <f>'2'!F24/('1'!F43+'1'!F27)</f>
        <v>1.4123438061236018E-2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2020-04-11T14:48:03Z</dcterms:modified>
</cp:coreProperties>
</file>