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Q\"/>
    </mc:Choice>
  </mc:AlternateContent>
  <bookViews>
    <workbookView xWindow="240" yWindow="60" windowWidth="20115" windowHeight="801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I52" i="3" l="1"/>
  <c r="I51" i="3" s="1"/>
  <c r="I50" i="3"/>
  <c r="I47" i="3"/>
  <c r="I46" i="3"/>
  <c r="I38" i="3"/>
  <c r="I30" i="3"/>
  <c r="I29" i="3"/>
  <c r="I18" i="3"/>
  <c r="I43" i="2"/>
  <c r="I42" i="2" s="1"/>
  <c r="I41" i="2"/>
  <c r="I38" i="2"/>
  <c r="I37" i="2"/>
  <c r="I36" i="2"/>
  <c r="I30" i="2"/>
  <c r="I29" i="2"/>
  <c r="I15" i="2"/>
  <c r="I14" i="2"/>
  <c r="I7" i="2"/>
  <c r="J7" i="2"/>
  <c r="I54" i="1"/>
  <c r="I52" i="1"/>
  <c r="I51" i="1"/>
  <c r="I39" i="1"/>
  <c r="I36" i="1"/>
  <c r="I29" i="1"/>
  <c r="I24" i="1"/>
  <c r="I18" i="1"/>
  <c r="I15" i="1"/>
  <c r="I11" i="1"/>
  <c r="I8" i="1"/>
  <c r="H39" i="1" l="1"/>
  <c r="H54" i="1" s="1"/>
  <c r="H43" i="2"/>
  <c r="H38" i="2"/>
  <c r="H36" i="2"/>
  <c r="H29" i="2"/>
  <c r="H14" i="2"/>
  <c r="H7" i="2"/>
  <c r="H52" i="3"/>
  <c r="H46" i="3"/>
  <c r="H38" i="3"/>
  <c r="H29" i="3"/>
  <c r="H18" i="3"/>
  <c r="H29" i="1"/>
  <c r="H36" i="1" s="1"/>
  <c r="H18" i="1"/>
  <c r="H15" i="1"/>
  <c r="H11" i="1"/>
  <c r="H8" i="1"/>
  <c r="H30" i="3" l="1"/>
  <c r="H47" i="3" s="1"/>
  <c r="H50" i="3" s="1"/>
  <c r="H15" i="2"/>
  <c r="H30" i="2" s="1"/>
  <c r="H37" i="2" s="1"/>
  <c r="H41" i="2" s="1"/>
  <c r="H42" i="2" s="1"/>
  <c r="H51" i="1"/>
  <c r="H52" i="1" s="1"/>
  <c r="H24" i="1"/>
  <c r="G52" i="3"/>
  <c r="G51" i="3" s="1"/>
  <c r="G50" i="3"/>
  <c r="G47" i="3"/>
  <c r="G46" i="3"/>
  <c r="G38" i="3"/>
  <c r="G30" i="3"/>
  <c r="G29" i="3"/>
  <c r="G18" i="3"/>
  <c r="G41" i="2"/>
  <c r="G36" i="2"/>
  <c r="F36" i="2"/>
  <c r="G43" i="2"/>
  <c r="G38" i="2"/>
  <c r="G29" i="2"/>
  <c r="G14" i="2"/>
  <c r="G7" i="2"/>
  <c r="G6" i="4" s="1"/>
  <c r="G39" i="1"/>
  <c r="G51" i="1" s="1"/>
  <c r="F39" i="1"/>
  <c r="G55" i="1"/>
  <c r="G29" i="1"/>
  <c r="G36" i="1" s="1"/>
  <c r="G52" i="1" s="1"/>
  <c r="G18" i="1"/>
  <c r="G15" i="1"/>
  <c r="G11" i="1"/>
  <c r="G8" i="1"/>
  <c r="H51" i="3" l="1"/>
  <c r="G15" i="2"/>
  <c r="G30" i="2" s="1"/>
  <c r="G37" i="2" s="1"/>
  <c r="G42" i="2" s="1"/>
  <c r="G54" i="1"/>
  <c r="G24" i="1"/>
  <c r="C43" i="2"/>
  <c r="D43" i="2"/>
  <c r="E43" i="2"/>
  <c r="F43" i="2"/>
  <c r="B43" i="2"/>
  <c r="C52" i="3"/>
  <c r="D52" i="3"/>
  <c r="E52" i="3"/>
  <c r="F52" i="3"/>
  <c r="B52" i="3"/>
  <c r="C55" i="1"/>
  <c r="D55" i="1"/>
  <c r="E55" i="1"/>
  <c r="F55" i="1"/>
  <c r="B55" i="1"/>
  <c r="G9" i="4" l="1"/>
  <c r="G7" i="4"/>
  <c r="G10" i="4"/>
  <c r="G8" i="4"/>
  <c r="D18" i="3"/>
  <c r="F29" i="3"/>
  <c r="B14" i="2"/>
  <c r="D7" i="2"/>
  <c r="D6" i="4" s="1"/>
  <c r="C29" i="1"/>
  <c r="D15" i="1"/>
  <c r="F54" i="1"/>
  <c r="B7" i="2" l="1"/>
  <c r="C7" i="2"/>
  <c r="C6" i="4" s="1"/>
  <c r="E7" i="2"/>
  <c r="E6" i="4" s="1"/>
  <c r="F7" i="2"/>
  <c r="F6" i="4" s="1"/>
  <c r="B15" i="2" l="1"/>
  <c r="B6" i="4"/>
  <c r="F46" i="3"/>
  <c r="F38" i="3"/>
  <c r="F18" i="3"/>
  <c r="F30" i="3" s="1"/>
  <c r="F51" i="3" s="1"/>
  <c r="F15" i="1"/>
  <c r="F38" i="2"/>
  <c r="F47" i="3" l="1"/>
  <c r="F50" i="3" s="1"/>
  <c r="F29" i="2"/>
  <c r="F14" i="2"/>
  <c r="F51" i="1"/>
  <c r="F29" i="1"/>
  <c r="F36" i="1" s="1"/>
  <c r="F18" i="1"/>
  <c r="F11" i="1"/>
  <c r="F8" i="1"/>
  <c r="E29" i="3"/>
  <c r="E46" i="3"/>
  <c r="E38" i="3"/>
  <c r="E18" i="3"/>
  <c r="E38" i="2"/>
  <c r="E36" i="2"/>
  <c r="E29" i="2"/>
  <c r="E14" i="2"/>
  <c r="E39" i="1"/>
  <c r="E29" i="1"/>
  <c r="E36" i="1" s="1"/>
  <c r="E18" i="1"/>
  <c r="E15" i="1"/>
  <c r="E11" i="1"/>
  <c r="E8" i="1"/>
  <c r="E51" i="1" l="1"/>
  <c r="E54" i="1"/>
  <c r="F52" i="1"/>
  <c r="E52" i="1"/>
  <c r="F15" i="2"/>
  <c r="F30" i="2" s="1"/>
  <c r="F7" i="4" s="1"/>
  <c r="F24" i="1"/>
  <c r="E30" i="3"/>
  <c r="E15" i="2"/>
  <c r="E30" i="2" s="1"/>
  <c r="E7" i="4" s="1"/>
  <c r="E24" i="1"/>
  <c r="B18" i="3"/>
  <c r="B36" i="2"/>
  <c r="B39" i="1"/>
  <c r="B46" i="3"/>
  <c r="C46" i="3"/>
  <c r="B29" i="3"/>
  <c r="B38" i="3"/>
  <c r="C38" i="3"/>
  <c r="C29" i="3"/>
  <c r="C18" i="3"/>
  <c r="B38" i="2"/>
  <c r="C38" i="2"/>
  <c r="C36" i="2"/>
  <c r="B29" i="2"/>
  <c r="C29" i="2"/>
  <c r="C14" i="2"/>
  <c r="C39" i="1"/>
  <c r="B29" i="1"/>
  <c r="B36" i="1" s="1"/>
  <c r="C36" i="1"/>
  <c r="B18" i="1"/>
  <c r="C18" i="1"/>
  <c r="B15" i="1"/>
  <c r="C15" i="1"/>
  <c r="B11" i="1"/>
  <c r="C11" i="1"/>
  <c r="B8" i="1"/>
  <c r="C8" i="1"/>
  <c r="D46" i="3"/>
  <c r="D38" i="3"/>
  <c r="D29" i="3"/>
  <c r="D30" i="3" s="1"/>
  <c r="D51" i="3" s="1"/>
  <c r="B51" i="1" l="1"/>
  <c r="B54" i="1"/>
  <c r="C51" i="1"/>
  <c r="C54" i="1"/>
  <c r="E47" i="3"/>
  <c r="E50" i="3" s="1"/>
  <c r="E51" i="3"/>
  <c r="B52" i="1"/>
  <c r="C52" i="1"/>
  <c r="C30" i="3"/>
  <c r="D47" i="3"/>
  <c r="D50" i="3" s="1"/>
  <c r="E37" i="2"/>
  <c r="E41" i="2" s="1"/>
  <c r="E42" i="2" s="1"/>
  <c r="F37" i="2"/>
  <c r="C24" i="1"/>
  <c r="B24" i="1"/>
  <c r="C15" i="2"/>
  <c r="C30" i="2" s="1"/>
  <c r="C7" i="4" s="1"/>
  <c r="B30" i="3"/>
  <c r="B30" i="2"/>
  <c r="B7" i="4" s="1"/>
  <c r="D38" i="2"/>
  <c r="D36" i="2"/>
  <c r="D29" i="2"/>
  <c r="D14" i="2"/>
  <c r="D39" i="1"/>
  <c r="D29" i="1"/>
  <c r="D36" i="1" s="1"/>
  <c r="D18" i="1"/>
  <c r="D11" i="1"/>
  <c r="D8" i="1"/>
  <c r="D51" i="1" l="1"/>
  <c r="D52" i="1" s="1"/>
  <c r="D54" i="1"/>
  <c r="C47" i="3"/>
  <c r="C50" i="3" s="1"/>
  <c r="C51" i="3"/>
  <c r="B47" i="3"/>
  <c r="B50" i="3" s="1"/>
  <c r="B51" i="3"/>
  <c r="F41" i="2"/>
  <c r="E8" i="4"/>
  <c r="E10" i="4"/>
  <c r="C37" i="2"/>
  <c r="C41" i="2" s="1"/>
  <c r="C42" i="2" s="1"/>
  <c r="B37" i="2"/>
  <c r="B41" i="2" s="1"/>
  <c r="E9" i="4"/>
  <c r="D24" i="1"/>
  <c r="D15" i="2"/>
  <c r="D30" i="2" s="1"/>
  <c r="D7" i="4" s="1"/>
  <c r="B9" i="4" l="1"/>
  <c r="B42" i="2"/>
  <c r="F9" i="4"/>
  <c r="F42" i="2"/>
  <c r="F8" i="4"/>
  <c r="F10" i="4"/>
  <c r="D37" i="2"/>
  <c r="D41" i="2" s="1"/>
  <c r="D42" i="2" s="1"/>
  <c r="C8" i="4"/>
  <c r="C10" i="4"/>
  <c r="C9" i="4"/>
  <c r="B8" i="4"/>
  <c r="B10" i="4"/>
  <c r="D8" i="4" l="1"/>
  <c r="D10" i="4"/>
  <c r="D9" i="4"/>
</calcChain>
</file>

<file path=xl/sharedStrings.xml><?xml version="1.0" encoding="utf-8"?>
<sst xmlns="http://schemas.openxmlformats.org/spreadsheetml/2006/main" count="163" uniqueCount="129">
  <si>
    <t>Cash</t>
  </si>
  <si>
    <t>Cash in hand (including foreign currencies)</t>
  </si>
  <si>
    <t>Balance with Bangladesh Bank and its agent bank(s)</t>
  </si>
  <si>
    <t>In Bangladesh</t>
  </si>
  <si>
    <t>0utside Bangladesh</t>
  </si>
  <si>
    <t>Money at call and on short notice</t>
  </si>
  <si>
    <t>Investments</t>
  </si>
  <si>
    <t>Government</t>
  </si>
  <si>
    <t>Others</t>
  </si>
  <si>
    <t>Bills purchased and discounted</t>
  </si>
  <si>
    <t>Other assets</t>
  </si>
  <si>
    <t>Liabilities</t>
  </si>
  <si>
    <t>Deposits and other accounts</t>
  </si>
  <si>
    <t>Current accounts &amp; other accounts</t>
  </si>
  <si>
    <t>Bills payable</t>
  </si>
  <si>
    <t>Term deposits</t>
  </si>
  <si>
    <t>Statutory reserve</t>
  </si>
  <si>
    <t>Other reserve</t>
  </si>
  <si>
    <t>Retained earnings</t>
  </si>
  <si>
    <t>Non-controlling interest</t>
  </si>
  <si>
    <t>lnterest income/profit on investments</t>
  </si>
  <si>
    <t>Interest paid/profit on deposits and borrowings, etc.</t>
  </si>
  <si>
    <t>Investment income</t>
  </si>
  <si>
    <t>Commission, exchange and brokerage</t>
  </si>
  <si>
    <t>Other operating income</t>
  </si>
  <si>
    <t>Salary and allowances</t>
  </si>
  <si>
    <t>Rent taxes, insurance, electricity, etc</t>
  </si>
  <si>
    <t>Legal expenses</t>
  </si>
  <si>
    <t>Postage, stamps, telecommunication, etc</t>
  </si>
  <si>
    <t>Stationery, printing, advertisement, etc.</t>
  </si>
  <si>
    <t>Chief executive's salary and fees</t>
  </si>
  <si>
    <t>Directors' fees</t>
  </si>
  <si>
    <t>Depreciation and repairs of Bank's assets</t>
  </si>
  <si>
    <t>Other expenses</t>
  </si>
  <si>
    <t>Provision against Ioans and advances</t>
  </si>
  <si>
    <t>Provision against good borrower</t>
  </si>
  <si>
    <t>Provision for diminution in value of investments</t>
  </si>
  <si>
    <t>Other Provisions</t>
  </si>
  <si>
    <t>Current tax</t>
  </si>
  <si>
    <t>Deferred Tax</t>
  </si>
  <si>
    <t>Interest / Profit receipts</t>
  </si>
  <si>
    <t>Interest / Profit payments</t>
  </si>
  <si>
    <t>Dividend receipts</t>
  </si>
  <si>
    <t>Fee and commission receipts</t>
  </si>
  <si>
    <t>Payments to employees</t>
  </si>
  <si>
    <t>Payments to suppliers</t>
  </si>
  <si>
    <t>Income taxes paid</t>
  </si>
  <si>
    <t>Receipts from other operating activities</t>
  </si>
  <si>
    <t>Payments for other operating activities</t>
  </si>
  <si>
    <t>Loans and advances to customers</t>
  </si>
  <si>
    <t>Deposits from other banks</t>
  </si>
  <si>
    <t>Deposits from customers</t>
  </si>
  <si>
    <t>Other liabilities</t>
  </si>
  <si>
    <t>Sale/ (Purchase) of securities</t>
  </si>
  <si>
    <t>Purchase of property, plant &amp; equipment</t>
  </si>
  <si>
    <t>Sale of property, plant &amp; equipment</t>
  </si>
  <si>
    <t>Borrowing from other banks</t>
  </si>
  <si>
    <t>Dividends paid</t>
  </si>
  <si>
    <t>Purchase / sale of subsidiary</t>
  </si>
  <si>
    <t>Minority interest</t>
  </si>
  <si>
    <t>Surplus in profit and loss account</t>
  </si>
  <si>
    <t>Charges on loan losses</t>
  </si>
  <si>
    <t>Ratio</t>
  </si>
  <si>
    <t>Operating Margin</t>
  </si>
  <si>
    <t>Net Margin</t>
  </si>
  <si>
    <t>Capital to Risk Weighted Assets Ratio</t>
  </si>
  <si>
    <t>Quarter 3</t>
  </si>
  <si>
    <t>Quarter 2</t>
  </si>
  <si>
    <t>Quarter 1</t>
  </si>
  <si>
    <t>As at Quarter end</t>
  </si>
  <si>
    <t>Dhaka Bank Limited</t>
  </si>
  <si>
    <t>Property and Assets</t>
  </si>
  <si>
    <t>Balance with Other Banks and Financial Institutions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</si>
  <si>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</si>
  <si>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</si>
  <si>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</si>
  <si>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</si>
  <si>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</si>
  <si>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Borrowings from Other Banks, Financial Institutions and Agents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</si>
  <si>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</si>
  <si>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</si>
  <si>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</si>
  <si>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</si>
  <si>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</si>
  <si>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</si>
  <si>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</si>
  <si>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</si>
  <si>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</si>
  <si>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</si>
  <si>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</si>
  <si>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</si>
  <si>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</si>
  <si>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</si>
  <si>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</si>
  <si>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</si>
  <si>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</si>
  <si>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</si>
  <si>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</si>
  <si>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</si>
  <si>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</si>
  <si>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</si>
  <si>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</si>
  <si>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</si>
  <si>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</si>
  <si>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</si>
  <si>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</si>
  <si>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</si>
  <si>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</si>
  <si>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Recovery of loans previously written off</t>
  </si>
  <si>
    <t>Purchase / Sale of trading securities</t>
  </si>
  <si>
    <t>Other Liabilities account of customers</t>
  </si>
  <si>
    <t>Proceeds from sale of securities</t>
  </si>
  <si>
    <t>Proceeds from sale of scrap</t>
  </si>
  <si>
    <t>Issuance of Non-convertible bond</t>
  </si>
  <si>
    <t>Redemption of Non-Convertible Subordinated Bond</t>
  </si>
  <si>
    <t>Auditors' fees</t>
  </si>
  <si>
    <t>Loans, cash credits, overdrafts, etc./investments</t>
  </si>
  <si>
    <t>Savings bank deposits</t>
  </si>
  <si>
    <t>Non-Convertible Subordinated Bond</t>
  </si>
  <si>
    <t>Equity attributable to equity holders of the parent company</t>
  </si>
  <si>
    <t>Paid-up capital</t>
  </si>
  <si>
    <t>Assets revaluation reserve</t>
  </si>
  <si>
    <t>Revaluation reserve in investment</t>
  </si>
  <si>
    <t>Cash Flow Statement</t>
  </si>
  <si>
    <t>Income Statement</t>
  </si>
  <si>
    <t>Balance Sheet</t>
  </si>
  <si>
    <t>Contractual servrce charqes</t>
  </si>
  <si>
    <t>Share premium</t>
  </si>
  <si>
    <t>Dividend equalization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</si>
</sst>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164" fontId="0" fillId="0" borderId="0" xfId="1" applyNumberFormat="1" applyFont="1"/>
    <xf numFmtId="164" fontId="1" fillId="0" borderId="0" xfId="0" applyNumberFormat="1" applyFont="1"/>
    <xf numFmtId="164" fontId="1" fillId="0" borderId="0" xfId="1" applyNumberFormat="1" applyFont="1"/>
    <xf numFmtId="0" fontId="1" fillId="0" borderId="0" xfId="0" applyFont="1" applyAlignment="1">
      <alignment wrapText="1"/>
    </xf>
    <xf numFmtId="164" fontId="0" fillId="0" borderId="0" xfId="1" applyNumberFormat="1" applyFont="1" applyAlignment="1">
      <alignment wrapText="1"/>
    </xf>
    <xf numFmtId="164" fontId="1" fillId="0" borderId="0" xfId="1" applyNumberFormat="1" applyFont="1" applyFill="1"/>
    <xf numFmtId="0" fontId="0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right"/>
    </xf>
    <xf numFmtId="164" fontId="2" fillId="0" borderId="0" xfId="1" applyNumberFormat="1" applyFont="1"/>
    <xf numFmtId="3" fontId="1" fillId="0" borderId="0" xfId="0" applyNumberFormat="1" applyFont="1"/>
    <xf numFmtId="15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1" fillId="0" borderId="1" xfId="0" applyFont="1" applyBorder="1"/>
    <xf numFmtId="2" fontId="0" fillId="0" borderId="0" xfId="0" applyNumberFormat="1"/>
    <xf numFmtId="2" fontId="1" fillId="0" borderId="0" xfId="0" applyNumberFormat="1" applyFont="1"/>
    <xf numFmtId="0" fontId="1" fillId="0" borderId="2" xfId="0" applyFont="1" applyBorder="1"/>
    <xf numFmtId="43" fontId="1" fillId="0" borderId="0" xfId="1" applyNumberFormat="1" applyFont="1"/>
    <xf numFmtId="15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pane xSplit="1" ySplit="5" topLeftCell="H39" activePane="bottomRight" state="frozen"/>
      <selection pane="topRight" activeCell="B1" sqref="B1"/>
      <selection pane="bottomLeft" activeCell="A3" sqref="A3"/>
      <selection pane="bottomRight" activeCell="I55" sqref="H55:I55"/>
    </sheetView>
  </sheetViews>
  <sheetFormatPr defaultRowHeight="15" x14ac:dyDescent="0.25"/>
  <cols>
    <col min="1" max="1" width="46.85546875" customWidth="1"/>
    <col min="2" max="3" width="16.28515625" bestFit="1" customWidth="1"/>
    <col min="4" max="4" width="18" bestFit="1" customWidth="1"/>
    <col min="5" max="6" width="16.28515625" bestFit="1" customWidth="1"/>
    <col min="7" max="7" width="16.5703125" customWidth="1"/>
    <col min="8" max="8" width="16.140625" customWidth="1"/>
    <col min="9" max="9" width="9.7109375" bestFit="1" customWidth="1"/>
  </cols>
  <sheetData>
    <row r="1" spans="1:9" x14ac:dyDescent="0.25">
      <c r="A1" s="1" t="s">
        <v>70</v>
      </c>
    </row>
    <row r="2" spans="1:9" x14ac:dyDescent="0.25">
      <c r="A2" s="1" t="s">
        <v>125</v>
      </c>
    </row>
    <row r="3" spans="1:9" x14ac:dyDescent="0.25">
      <c r="A3" t="s">
        <v>69</v>
      </c>
    </row>
    <row r="4" spans="1:9" x14ac:dyDescent="0.25">
      <c r="A4" s="1"/>
      <c r="B4" s="15" t="s">
        <v>67</v>
      </c>
      <c r="C4" s="15" t="s">
        <v>66</v>
      </c>
      <c r="D4" s="15" t="s">
        <v>68</v>
      </c>
      <c r="E4" s="15" t="s">
        <v>67</v>
      </c>
      <c r="F4" s="15" t="s">
        <v>66</v>
      </c>
      <c r="G4" s="15" t="s">
        <v>68</v>
      </c>
      <c r="H4" s="15" t="s">
        <v>67</v>
      </c>
      <c r="I4" s="15" t="s">
        <v>66</v>
      </c>
    </row>
    <row r="5" spans="1:9" ht="15.75" x14ac:dyDescent="0.25">
      <c r="B5" s="18">
        <v>42916</v>
      </c>
      <c r="C5" s="18">
        <v>43008</v>
      </c>
      <c r="D5" s="18">
        <v>43190</v>
      </c>
      <c r="E5" s="18">
        <v>43281</v>
      </c>
      <c r="F5" s="18">
        <v>43373</v>
      </c>
      <c r="G5" s="27">
        <v>43555</v>
      </c>
      <c r="H5" s="27">
        <v>43646</v>
      </c>
      <c r="I5" s="27">
        <v>43738</v>
      </c>
    </row>
    <row r="7" spans="1:9" x14ac:dyDescent="0.25">
      <c r="A7" s="19" t="s">
        <v>71</v>
      </c>
    </row>
    <row r="8" spans="1:9" x14ac:dyDescent="0.25">
      <c r="A8" s="20" t="s">
        <v>0</v>
      </c>
      <c r="B8" s="5">
        <f t="shared" ref="B8:C8" si="0">B9+B10</f>
        <v>17413569487</v>
      </c>
      <c r="C8" s="5">
        <f t="shared" si="0"/>
        <v>16078181658</v>
      </c>
      <c r="D8" s="5">
        <f t="shared" ref="D8:I8" si="1">D9+D10</f>
        <v>15509222729</v>
      </c>
      <c r="E8" s="5">
        <f t="shared" si="1"/>
        <v>15315737695</v>
      </c>
      <c r="F8" s="5">
        <f t="shared" si="1"/>
        <v>13726613000</v>
      </c>
      <c r="G8" s="5">
        <f t="shared" si="1"/>
        <v>16373092838</v>
      </c>
      <c r="H8" s="5">
        <f t="shared" si="1"/>
        <v>41897414530</v>
      </c>
      <c r="I8" s="5">
        <f t="shared" si="1"/>
        <v>0</v>
      </c>
    </row>
    <row r="9" spans="1:9" x14ac:dyDescent="0.25">
      <c r="A9" t="s">
        <v>1</v>
      </c>
      <c r="B9" s="4">
        <v>2458933025</v>
      </c>
      <c r="C9" s="4">
        <v>2015567536</v>
      </c>
      <c r="D9" s="4">
        <v>2241130252</v>
      </c>
      <c r="E9" s="12">
        <v>2461957693</v>
      </c>
      <c r="F9" s="12">
        <v>2524217419</v>
      </c>
      <c r="G9" s="12">
        <v>2857196574</v>
      </c>
      <c r="H9" s="12">
        <v>16075152337</v>
      </c>
    </row>
    <row r="10" spans="1:9" x14ac:dyDescent="0.25">
      <c r="A10" t="s">
        <v>2</v>
      </c>
      <c r="B10" s="4">
        <v>14954636462</v>
      </c>
      <c r="C10" s="4">
        <v>14062614122</v>
      </c>
      <c r="D10" s="4">
        <v>13268092477</v>
      </c>
      <c r="E10" s="12">
        <v>12853780002</v>
      </c>
      <c r="F10" s="12">
        <v>11202395581</v>
      </c>
      <c r="G10" s="12">
        <v>13515896264</v>
      </c>
      <c r="H10" s="12">
        <v>25822262193</v>
      </c>
    </row>
    <row r="11" spans="1:9" x14ac:dyDescent="0.25">
      <c r="A11" s="21" t="s">
        <v>72</v>
      </c>
      <c r="B11" s="6">
        <f t="shared" ref="B11:C11" si="2">B12+B13</f>
        <v>12989127413</v>
      </c>
      <c r="C11" s="6">
        <f t="shared" si="2"/>
        <v>15768252713</v>
      </c>
      <c r="D11" s="6">
        <f t="shared" ref="D11:I11" si="3">D12+D13</f>
        <v>11616711435</v>
      </c>
      <c r="E11" s="6">
        <f t="shared" si="3"/>
        <v>14092719970</v>
      </c>
      <c r="F11" s="6">
        <f t="shared" si="3"/>
        <v>16173100117</v>
      </c>
      <c r="G11" s="6">
        <f t="shared" si="3"/>
        <v>18693625885</v>
      </c>
      <c r="H11" s="6">
        <f t="shared" si="3"/>
        <v>15413287884</v>
      </c>
      <c r="I11" s="6">
        <f t="shared" si="3"/>
        <v>0</v>
      </c>
    </row>
    <row r="12" spans="1:9" x14ac:dyDescent="0.25">
      <c r="A12" t="s">
        <v>3</v>
      </c>
      <c r="B12" s="4">
        <v>8628274696</v>
      </c>
      <c r="C12" s="4">
        <v>9516621083</v>
      </c>
      <c r="D12" s="4">
        <v>10496988128</v>
      </c>
      <c r="E12" s="12">
        <v>12635219353</v>
      </c>
      <c r="F12" s="12">
        <v>13142157427</v>
      </c>
      <c r="G12" s="12">
        <v>14937809272</v>
      </c>
      <c r="H12" s="12">
        <v>13944252262</v>
      </c>
    </row>
    <row r="13" spans="1:9" x14ac:dyDescent="0.25">
      <c r="A13" t="s">
        <v>4</v>
      </c>
      <c r="B13" s="4">
        <v>4360852717</v>
      </c>
      <c r="C13" s="4">
        <v>6251631630</v>
      </c>
      <c r="D13" s="4">
        <v>1119723307</v>
      </c>
      <c r="E13" s="12">
        <v>1457500617</v>
      </c>
      <c r="F13" s="12">
        <v>3030942690</v>
      </c>
      <c r="G13" s="12">
        <v>3755816613</v>
      </c>
      <c r="H13" s="12">
        <v>1469035622</v>
      </c>
    </row>
    <row r="14" spans="1:9" x14ac:dyDescent="0.25">
      <c r="A14" s="21" t="s">
        <v>5</v>
      </c>
      <c r="B14" s="4">
        <v>11300000</v>
      </c>
      <c r="C14" s="6">
        <v>11300000</v>
      </c>
      <c r="D14" s="6">
        <v>11300000</v>
      </c>
      <c r="E14" s="12">
        <v>11300000</v>
      </c>
      <c r="F14" s="12">
        <v>11300000</v>
      </c>
      <c r="G14">
        <v>11300000</v>
      </c>
    </row>
    <row r="15" spans="1:9" x14ac:dyDescent="0.25">
      <c r="A15" s="21" t="s">
        <v>6</v>
      </c>
      <c r="B15" s="6">
        <f t="shared" ref="B15:C15" si="4">B17+B16</f>
        <v>24261957120</v>
      </c>
      <c r="C15" s="6">
        <f t="shared" si="4"/>
        <v>27303738063</v>
      </c>
      <c r="D15" s="6">
        <f t="shared" ref="D15:I15" si="5">D17+D16</f>
        <v>26316485511</v>
      </c>
      <c r="E15" s="6">
        <f t="shared" si="5"/>
        <v>27208958245</v>
      </c>
      <c r="F15" s="6">
        <f t="shared" si="5"/>
        <v>29153329897</v>
      </c>
      <c r="G15" s="6">
        <f t="shared" si="5"/>
        <v>32264809015</v>
      </c>
      <c r="H15" s="6">
        <f t="shared" si="5"/>
        <v>36380198547</v>
      </c>
      <c r="I15" s="6">
        <f t="shared" si="5"/>
        <v>0</v>
      </c>
    </row>
    <row r="16" spans="1:9" x14ac:dyDescent="0.25">
      <c r="A16" t="s">
        <v>7</v>
      </c>
      <c r="B16" s="4">
        <v>17621349752</v>
      </c>
      <c r="C16" s="4">
        <v>20784290602</v>
      </c>
      <c r="D16" s="4">
        <v>19923799834</v>
      </c>
      <c r="E16" s="12">
        <v>20752578628</v>
      </c>
      <c r="F16" s="12">
        <v>22771949571</v>
      </c>
      <c r="G16" s="12">
        <v>23242465520</v>
      </c>
      <c r="H16" s="12">
        <v>34968915113</v>
      </c>
    </row>
    <row r="17" spans="1:9" x14ac:dyDescent="0.25">
      <c r="A17" t="s">
        <v>8</v>
      </c>
      <c r="B17" s="4">
        <v>6640607368</v>
      </c>
      <c r="C17" s="4">
        <v>6519447461</v>
      </c>
      <c r="D17" s="4">
        <v>6392685677</v>
      </c>
      <c r="E17" s="12">
        <v>6456379617</v>
      </c>
      <c r="F17" s="12">
        <v>6381380326</v>
      </c>
      <c r="G17" s="12">
        <v>9022343495</v>
      </c>
      <c r="H17" s="12">
        <v>1411283434</v>
      </c>
    </row>
    <row r="18" spans="1:9" x14ac:dyDescent="0.25">
      <c r="A18" s="21" t="s">
        <v>73</v>
      </c>
      <c r="B18" s="6">
        <f t="shared" ref="B18:C18" si="6">B19+B20</f>
        <v>146201861590</v>
      </c>
      <c r="C18" s="6">
        <f t="shared" si="6"/>
        <v>146814707711</v>
      </c>
      <c r="D18" s="6">
        <f t="shared" ref="D18:I18" si="7">D19+D20</f>
        <v>163539433122</v>
      </c>
      <c r="E18" s="6">
        <f t="shared" si="7"/>
        <v>169700899791</v>
      </c>
      <c r="F18" s="6">
        <f t="shared" si="7"/>
        <v>173642810536</v>
      </c>
      <c r="G18" s="6">
        <f t="shared" si="7"/>
        <v>190253482593</v>
      </c>
      <c r="H18" s="6">
        <f t="shared" si="7"/>
        <v>246517840208</v>
      </c>
      <c r="I18" s="6">
        <f t="shared" si="7"/>
        <v>0</v>
      </c>
    </row>
    <row r="19" spans="1:9" x14ac:dyDescent="0.25">
      <c r="A19" t="s">
        <v>116</v>
      </c>
      <c r="B19" s="4">
        <v>142737699243</v>
      </c>
      <c r="C19" s="4">
        <v>144248848976</v>
      </c>
      <c r="D19" s="4">
        <v>160334663005</v>
      </c>
      <c r="E19" s="12">
        <v>166520018728</v>
      </c>
      <c r="F19" s="12">
        <v>170719940346</v>
      </c>
      <c r="G19" s="4">
        <v>187112547415</v>
      </c>
      <c r="H19" s="12">
        <v>227954046262</v>
      </c>
    </row>
    <row r="20" spans="1:9" x14ac:dyDescent="0.25">
      <c r="A20" t="s">
        <v>9</v>
      </c>
      <c r="B20" s="4">
        <v>3464162347</v>
      </c>
      <c r="C20" s="4">
        <v>2565858735</v>
      </c>
      <c r="D20" s="4">
        <v>3204770117</v>
      </c>
      <c r="E20" s="12">
        <v>3180881063</v>
      </c>
      <c r="F20" s="12">
        <v>2922870190</v>
      </c>
      <c r="G20" s="4">
        <v>3140935178</v>
      </c>
      <c r="H20" s="12">
        <v>18563793946</v>
      </c>
    </row>
    <row r="21" spans="1:9" x14ac:dyDescent="0.25">
      <c r="A21" s="20" t="s">
        <v>74</v>
      </c>
      <c r="B21" s="6">
        <v>4215256675</v>
      </c>
      <c r="C21" s="6">
        <v>4234506550</v>
      </c>
      <c r="D21" s="6">
        <v>4380652061</v>
      </c>
      <c r="E21" s="12">
        <v>4935635259</v>
      </c>
      <c r="F21" s="12">
        <v>4882391885</v>
      </c>
      <c r="G21">
        <v>4966394545</v>
      </c>
      <c r="H21" s="12">
        <v>5590896571</v>
      </c>
    </row>
    <row r="22" spans="1:9" x14ac:dyDescent="0.25">
      <c r="A22" s="20" t="s">
        <v>75</v>
      </c>
      <c r="B22" s="16">
        <v>17858940218</v>
      </c>
      <c r="C22" s="16">
        <v>18773089330</v>
      </c>
      <c r="D22" s="16">
        <v>23620314390</v>
      </c>
      <c r="E22" s="12">
        <v>24994687875</v>
      </c>
      <c r="F22" s="12">
        <v>23199611095</v>
      </c>
      <c r="G22" s="12">
        <v>23349623549</v>
      </c>
      <c r="H22" s="12">
        <v>22897188729</v>
      </c>
    </row>
    <row r="23" spans="1:9" x14ac:dyDescent="0.25">
      <c r="A23" s="20" t="s">
        <v>76</v>
      </c>
      <c r="B23" s="16">
        <v>23166033</v>
      </c>
      <c r="C23" s="16">
        <v>23166033</v>
      </c>
      <c r="D23" s="16">
        <v>23166033</v>
      </c>
      <c r="E23" s="12">
        <v>23166033</v>
      </c>
      <c r="F23" s="12">
        <v>23166033</v>
      </c>
      <c r="G23" s="12">
        <v>23166033</v>
      </c>
    </row>
    <row r="24" spans="1:9" x14ac:dyDescent="0.25">
      <c r="A24" s="1"/>
      <c r="B24" s="6">
        <f t="shared" ref="B24:I24" si="8">B8+B11+B14+B15+B18+B21+B22+B23</f>
        <v>222975178536</v>
      </c>
      <c r="C24" s="6">
        <f t="shared" si="8"/>
        <v>229006942058</v>
      </c>
      <c r="D24" s="6">
        <f t="shared" si="8"/>
        <v>245017285281</v>
      </c>
      <c r="E24" s="6">
        <f t="shared" si="8"/>
        <v>256283104868</v>
      </c>
      <c r="F24" s="6">
        <f t="shared" si="8"/>
        <v>260812322563</v>
      </c>
      <c r="G24" s="6">
        <f t="shared" si="8"/>
        <v>285935494458</v>
      </c>
      <c r="H24" s="6">
        <f t="shared" si="8"/>
        <v>368696826469</v>
      </c>
      <c r="I24" s="6">
        <f t="shared" si="8"/>
        <v>0</v>
      </c>
    </row>
    <row r="25" spans="1:9" x14ac:dyDescent="0.25">
      <c r="B25" s="4"/>
      <c r="C25" s="4"/>
      <c r="D25" s="4"/>
    </row>
    <row r="26" spans="1:9" x14ac:dyDescent="0.25">
      <c r="A26" s="19" t="s">
        <v>77</v>
      </c>
      <c r="B26" s="4"/>
      <c r="C26" s="4"/>
      <c r="D26" s="4"/>
    </row>
    <row r="27" spans="1:9" x14ac:dyDescent="0.25">
      <c r="A27" s="21" t="s">
        <v>11</v>
      </c>
      <c r="B27" s="4"/>
      <c r="C27" s="4"/>
      <c r="D27" s="4"/>
    </row>
    <row r="28" spans="1:9" x14ac:dyDescent="0.25">
      <c r="A28" s="21" t="s">
        <v>78</v>
      </c>
      <c r="B28" s="4">
        <v>20795785579</v>
      </c>
      <c r="C28" s="4">
        <v>23177738768</v>
      </c>
      <c r="D28" s="16">
        <v>26393674308</v>
      </c>
      <c r="E28" s="12">
        <v>35519867659</v>
      </c>
      <c r="F28" s="17">
        <v>25077630758</v>
      </c>
      <c r="G28" s="12">
        <v>27472658335</v>
      </c>
      <c r="H28" s="12">
        <v>17180330060</v>
      </c>
    </row>
    <row r="29" spans="1:9" x14ac:dyDescent="0.25">
      <c r="A29" s="21" t="s">
        <v>12</v>
      </c>
      <c r="B29" s="6">
        <f t="shared" ref="B29" si="9">SUM(B30:B33)</f>
        <v>161348502445</v>
      </c>
      <c r="C29" s="6">
        <f t="shared" ref="C29:I29" si="10">SUM(C30:C33)</f>
        <v>166436900713</v>
      </c>
      <c r="D29" s="6">
        <f t="shared" si="10"/>
        <v>176461330857</v>
      </c>
      <c r="E29" s="6">
        <f t="shared" si="10"/>
        <v>176011600246</v>
      </c>
      <c r="F29" s="6">
        <f t="shared" si="10"/>
        <v>185728775446</v>
      </c>
      <c r="G29" s="6">
        <f t="shared" si="10"/>
        <v>204682232814</v>
      </c>
      <c r="H29" s="6">
        <f t="shared" si="10"/>
        <v>286429196974</v>
      </c>
      <c r="I29" s="6">
        <f t="shared" si="10"/>
        <v>0</v>
      </c>
    </row>
    <row r="30" spans="1:9" x14ac:dyDescent="0.25">
      <c r="A30" t="s">
        <v>13</v>
      </c>
      <c r="B30" s="4">
        <v>22069635540</v>
      </c>
      <c r="C30" s="4">
        <v>19494530189</v>
      </c>
      <c r="D30" s="4">
        <v>20516477251</v>
      </c>
      <c r="E30" s="12">
        <v>22398928890</v>
      </c>
      <c r="F30" s="12">
        <v>22013374921</v>
      </c>
      <c r="G30" s="12">
        <v>22018965367</v>
      </c>
      <c r="H30" s="12">
        <v>63027310534</v>
      </c>
    </row>
    <row r="31" spans="1:9" x14ac:dyDescent="0.25">
      <c r="A31" t="s">
        <v>14</v>
      </c>
      <c r="B31" s="4">
        <v>3442051048</v>
      </c>
      <c r="C31" s="4">
        <v>1846236069</v>
      </c>
      <c r="D31" s="4">
        <v>1802622510</v>
      </c>
      <c r="E31" s="12">
        <v>4797287817</v>
      </c>
      <c r="F31" s="12">
        <v>1715533397</v>
      </c>
      <c r="G31" s="12">
        <v>1940577955</v>
      </c>
      <c r="H31" s="12">
        <v>5477265043</v>
      </c>
    </row>
    <row r="32" spans="1:9" x14ac:dyDescent="0.25">
      <c r="A32" t="s">
        <v>117</v>
      </c>
      <c r="B32" s="4">
        <v>18312116990</v>
      </c>
      <c r="C32" s="4">
        <v>19106632516</v>
      </c>
      <c r="D32" s="4">
        <v>18825619273</v>
      </c>
      <c r="E32" s="12">
        <v>18988770483</v>
      </c>
      <c r="F32" s="12">
        <v>20084669379</v>
      </c>
      <c r="G32" s="12">
        <v>19746414048</v>
      </c>
      <c r="H32" s="12">
        <v>138097536368</v>
      </c>
    </row>
    <row r="33" spans="1:9" x14ac:dyDescent="0.25">
      <c r="A33" t="s">
        <v>15</v>
      </c>
      <c r="B33" s="4">
        <v>117524698867</v>
      </c>
      <c r="C33" s="4">
        <v>125989501939</v>
      </c>
      <c r="D33" s="4">
        <v>135316611823</v>
      </c>
      <c r="E33" s="12">
        <v>129826613056</v>
      </c>
      <c r="F33" s="12">
        <v>141915197749</v>
      </c>
      <c r="G33" s="12">
        <v>160976275444</v>
      </c>
      <c r="H33">
        <v>79827085029</v>
      </c>
    </row>
    <row r="34" spans="1:9" x14ac:dyDescent="0.25">
      <c r="A34" s="21" t="s">
        <v>118</v>
      </c>
      <c r="B34" s="16">
        <v>3800000000</v>
      </c>
      <c r="C34" s="4">
        <v>3800000000</v>
      </c>
      <c r="D34" s="16">
        <v>3000000000</v>
      </c>
      <c r="E34" s="12">
        <v>3000000000</v>
      </c>
      <c r="F34" s="12">
        <v>8000000000</v>
      </c>
      <c r="G34" s="12">
        <v>8000000000</v>
      </c>
      <c r="H34" s="12">
        <v>11049687500</v>
      </c>
    </row>
    <row r="35" spans="1:9" x14ac:dyDescent="0.25">
      <c r="A35" s="21" t="s">
        <v>52</v>
      </c>
      <c r="B35" s="16">
        <v>22209506699</v>
      </c>
      <c r="C35" s="4">
        <v>20286820405</v>
      </c>
      <c r="D35" s="16">
        <v>22937618675</v>
      </c>
      <c r="E35" s="12">
        <v>25326487924</v>
      </c>
      <c r="F35" s="12">
        <v>25152041005</v>
      </c>
      <c r="G35" s="12">
        <v>28113905669</v>
      </c>
      <c r="H35" s="12">
        <v>29052709061</v>
      </c>
    </row>
    <row r="36" spans="1:9" x14ac:dyDescent="0.25">
      <c r="A36" s="1"/>
      <c r="B36" s="6">
        <f t="shared" ref="B36" si="11">B28+B29+B34+B35</f>
        <v>208153794723</v>
      </c>
      <c r="C36" s="6">
        <f t="shared" ref="C36:I36" si="12">C28+C29+C34+C35</f>
        <v>213701459886</v>
      </c>
      <c r="D36" s="6">
        <f t="shared" si="12"/>
        <v>228792623840</v>
      </c>
      <c r="E36" s="6">
        <f t="shared" si="12"/>
        <v>239857955829</v>
      </c>
      <c r="F36" s="6">
        <f t="shared" si="12"/>
        <v>243958447209</v>
      </c>
      <c r="G36" s="6">
        <f t="shared" si="12"/>
        <v>268268796818</v>
      </c>
      <c r="H36" s="6">
        <f t="shared" si="12"/>
        <v>343711923595</v>
      </c>
      <c r="I36" s="6">
        <f t="shared" si="12"/>
        <v>0</v>
      </c>
    </row>
    <row r="37" spans="1:9" x14ac:dyDescent="0.25">
      <c r="A37" s="1"/>
      <c r="B37" s="4"/>
      <c r="C37" s="4"/>
      <c r="D37" s="4"/>
    </row>
    <row r="38" spans="1:9" x14ac:dyDescent="0.25">
      <c r="A38" s="21" t="s">
        <v>79</v>
      </c>
      <c r="B38" s="4"/>
      <c r="C38" s="4"/>
      <c r="D38" s="4"/>
    </row>
    <row r="39" spans="1:9" ht="30" x14ac:dyDescent="0.25">
      <c r="A39" s="2" t="s">
        <v>119</v>
      </c>
      <c r="B39" s="6">
        <f>SUM(B40:B49)</f>
        <v>14821332351</v>
      </c>
      <c r="C39" s="6">
        <f t="shared" ref="C39" si="13">SUM(C40:C45)</f>
        <v>15305426074</v>
      </c>
      <c r="D39" s="6">
        <f>SUM(D40:D45)</f>
        <v>16224604084</v>
      </c>
      <c r="E39" s="6">
        <f>SUM(E40:E45)</f>
        <v>16425091256</v>
      </c>
      <c r="F39" s="6">
        <f>SUM(F40:F45)</f>
        <v>16853816751</v>
      </c>
      <c r="G39" s="6">
        <f>SUM(G40:G49)</f>
        <v>17666633853</v>
      </c>
      <c r="H39" s="6">
        <f>SUM(H40:H49)</f>
        <v>24984902874</v>
      </c>
      <c r="I39" s="6">
        <f>SUM(I40:I49)</f>
        <v>0</v>
      </c>
    </row>
    <row r="40" spans="1:9" x14ac:dyDescent="0.25">
      <c r="A40" t="s">
        <v>120</v>
      </c>
      <c r="B40" s="4">
        <v>7222957200</v>
      </c>
      <c r="C40" s="4">
        <v>7222957200</v>
      </c>
      <c r="D40" s="8">
        <v>7222957200</v>
      </c>
      <c r="E40" s="12">
        <v>8125826850</v>
      </c>
      <c r="F40" s="12">
        <v>8125826850</v>
      </c>
      <c r="G40" s="12">
        <v>8125826850</v>
      </c>
      <c r="H40" s="12">
        <v>5000000000</v>
      </c>
    </row>
    <row r="41" spans="1:9" x14ac:dyDescent="0.25">
      <c r="A41" s="10" t="s">
        <v>59</v>
      </c>
      <c r="B41" s="4"/>
      <c r="C41" s="4"/>
      <c r="D41" s="8"/>
      <c r="E41" s="8"/>
      <c r="F41" s="8">
        <v>6792564016</v>
      </c>
      <c r="G41" s="12">
        <v>7163588851</v>
      </c>
    </row>
    <row r="42" spans="1:9" x14ac:dyDescent="0.25">
      <c r="A42" s="10" t="s">
        <v>127</v>
      </c>
      <c r="B42" s="4"/>
      <c r="C42" s="4"/>
      <c r="D42" s="8"/>
      <c r="E42" s="8"/>
      <c r="F42" s="8"/>
      <c r="G42" s="12"/>
      <c r="H42" s="12">
        <v>11067500</v>
      </c>
    </row>
    <row r="43" spans="1:9" x14ac:dyDescent="0.25">
      <c r="A43" t="s">
        <v>16</v>
      </c>
      <c r="B43" s="4">
        <v>6058221156</v>
      </c>
      <c r="C43" s="4">
        <v>6215559850</v>
      </c>
      <c r="D43" s="4">
        <v>6535105123</v>
      </c>
      <c r="E43" s="12">
        <v>6653589784</v>
      </c>
      <c r="F43" s="12">
        <v>683698592</v>
      </c>
      <c r="G43" s="12">
        <v>687257971</v>
      </c>
      <c r="H43" s="12">
        <v>9193048174</v>
      </c>
    </row>
    <row r="44" spans="1:9" x14ac:dyDescent="0.25">
      <c r="A44" t="s">
        <v>17</v>
      </c>
      <c r="B44" s="4">
        <v>687779791</v>
      </c>
      <c r="C44" s="4">
        <v>691966772</v>
      </c>
      <c r="D44" s="4">
        <v>683727292</v>
      </c>
      <c r="E44" s="12">
        <v>683698592</v>
      </c>
      <c r="F44" s="12">
        <v>1251727293</v>
      </c>
      <c r="H44" s="12">
        <v>8161536773</v>
      </c>
    </row>
    <row r="45" spans="1:9" x14ac:dyDescent="0.25">
      <c r="A45" t="s">
        <v>18</v>
      </c>
      <c r="B45" s="4">
        <v>852374204</v>
      </c>
      <c r="C45" s="4">
        <v>1174942252</v>
      </c>
      <c r="D45" s="4">
        <v>1782814469</v>
      </c>
      <c r="E45" s="12">
        <v>961976030</v>
      </c>
      <c r="F45" s="12"/>
      <c r="H45" s="12">
        <v>850413777</v>
      </c>
    </row>
    <row r="46" spans="1:9" x14ac:dyDescent="0.25">
      <c r="A46" t="s">
        <v>128</v>
      </c>
      <c r="B46" s="4"/>
      <c r="C46" s="4"/>
      <c r="D46" s="4"/>
      <c r="E46" s="12"/>
      <c r="F46" s="12"/>
      <c r="H46" s="12">
        <v>1766827195</v>
      </c>
    </row>
    <row r="47" spans="1:9" x14ac:dyDescent="0.25">
      <c r="A47" t="s">
        <v>121</v>
      </c>
      <c r="B47" s="4"/>
      <c r="C47" s="4"/>
      <c r="D47" s="4"/>
      <c r="H47" s="12">
        <v>2009455</v>
      </c>
    </row>
    <row r="48" spans="1:9" x14ac:dyDescent="0.25">
      <c r="A48" t="s">
        <v>122</v>
      </c>
      <c r="B48" s="4"/>
      <c r="C48" s="4"/>
      <c r="D48" s="4"/>
    </row>
    <row r="49" spans="1:9" x14ac:dyDescent="0.25">
      <c r="A49" t="s">
        <v>60</v>
      </c>
      <c r="B49" s="4"/>
      <c r="C49" s="4"/>
      <c r="D49" s="4"/>
      <c r="G49" s="12">
        <v>1689960181</v>
      </c>
    </row>
    <row r="50" spans="1:9" x14ac:dyDescent="0.25">
      <c r="A50" s="21" t="s">
        <v>19</v>
      </c>
      <c r="B50" s="4">
        <v>51461</v>
      </c>
      <c r="C50" s="4">
        <v>56095</v>
      </c>
      <c r="D50" s="4">
        <v>57356</v>
      </c>
      <c r="E50" s="12">
        <v>57784</v>
      </c>
      <c r="F50" s="12">
        <v>58601</v>
      </c>
      <c r="G50" s="4">
        <v>63786</v>
      </c>
    </row>
    <row r="51" spans="1:9" x14ac:dyDescent="0.25">
      <c r="A51" s="1"/>
      <c r="B51" s="6">
        <f t="shared" ref="B51:F51" si="14">B39+B50</f>
        <v>14821383812</v>
      </c>
      <c r="C51" s="6">
        <f t="shared" si="14"/>
        <v>15305482169</v>
      </c>
      <c r="D51" s="9">
        <f t="shared" si="14"/>
        <v>16224661440</v>
      </c>
      <c r="E51" s="9">
        <f t="shared" si="14"/>
        <v>16425149040</v>
      </c>
      <c r="F51" s="9">
        <f t="shared" si="14"/>
        <v>16853875352</v>
      </c>
      <c r="G51" s="9">
        <f>G39+G50</f>
        <v>17666697639</v>
      </c>
      <c r="H51" s="9">
        <f>H39+H50</f>
        <v>24984902874</v>
      </c>
      <c r="I51" s="9">
        <f>I39+I50</f>
        <v>0</v>
      </c>
    </row>
    <row r="52" spans="1:9" x14ac:dyDescent="0.25">
      <c r="A52" s="1"/>
      <c r="B52" s="6">
        <f>B36+B51+1</f>
        <v>222975178536</v>
      </c>
      <c r="C52" s="6">
        <f>C36+C51+3</f>
        <v>229006942058</v>
      </c>
      <c r="D52" s="6">
        <f>D36+D51+1</f>
        <v>245017285281</v>
      </c>
      <c r="E52" s="6">
        <f>E36+E51-1</f>
        <v>256283104868</v>
      </c>
      <c r="F52" s="6">
        <f>F36+F51+2</f>
        <v>260812322563</v>
      </c>
      <c r="G52" s="6">
        <f>G36+G51+1</f>
        <v>285935494458</v>
      </c>
      <c r="H52" s="6">
        <f>H36+H51+1</f>
        <v>368696826470</v>
      </c>
      <c r="I52" s="6">
        <f>I36+I51+1</f>
        <v>1</v>
      </c>
    </row>
    <row r="53" spans="1:9" x14ac:dyDescent="0.25">
      <c r="B53" s="4"/>
      <c r="C53" s="4"/>
      <c r="D53" s="4"/>
    </row>
    <row r="54" spans="1:9" x14ac:dyDescent="0.25">
      <c r="A54" s="22" t="s">
        <v>80</v>
      </c>
      <c r="B54" s="24">
        <f>B39/B55</f>
        <v>20.519756576987607</v>
      </c>
      <c r="C54" s="24">
        <f t="shared" ref="C54:I54" si="15">C39/C55</f>
        <v>21.189971988204498</v>
      </c>
      <c r="D54" s="24">
        <f t="shared" si="15"/>
        <v>22.462550496630382</v>
      </c>
      <c r="E54" s="24">
        <f t="shared" si="15"/>
        <v>20.213439886428297</v>
      </c>
      <c r="F54" s="24">
        <f t="shared" si="15"/>
        <v>20.741048341437402</v>
      </c>
      <c r="G54" s="24">
        <f t="shared" si="15"/>
        <v>21.741336825310277</v>
      </c>
      <c r="H54" s="24" t="e">
        <f t="shared" si="15"/>
        <v>#DIV/0!</v>
      </c>
      <c r="I54" s="24" t="e">
        <f t="shared" si="15"/>
        <v>#DIV/0!</v>
      </c>
    </row>
    <row r="55" spans="1:9" x14ac:dyDescent="0.25">
      <c r="A55" s="22" t="s">
        <v>81</v>
      </c>
      <c r="B55" s="5">
        <f>B40/10</f>
        <v>722295720</v>
      </c>
      <c r="C55" s="5">
        <f t="shared" ref="C55:G55" si="16">C40/10</f>
        <v>722295720</v>
      </c>
      <c r="D55" s="5">
        <f t="shared" si="16"/>
        <v>722295720</v>
      </c>
      <c r="E55" s="5">
        <f t="shared" si="16"/>
        <v>812582685</v>
      </c>
      <c r="F55" s="5">
        <f t="shared" si="16"/>
        <v>812582685</v>
      </c>
      <c r="G55" s="5">
        <f t="shared" si="16"/>
        <v>812582685</v>
      </c>
      <c r="H55" s="5">
        <v>0</v>
      </c>
      <c r="I55" s="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pane xSplit="1" ySplit="5" topLeftCell="G30" activePane="bottomRight" state="frozen"/>
      <selection pane="topRight" activeCell="B1" sqref="B1"/>
      <selection pane="bottomLeft" activeCell="A6" sqref="A6"/>
      <selection pane="bottomRight" activeCell="H43" sqref="H43:I43"/>
    </sheetView>
  </sheetViews>
  <sheetFormatPr defaultRowHeight="15" x14ac:dyDescent="0.25"/>
  <cols>
    <col min="1" max="1" width="38.7109375" customWidth="1"/>
    <col min="2" max="4" width="16" bestFit="1" customWidth="1"/>
    <col min="5" max="5" width="15.28515625" bestFit="1" customWidth="1"/>
    <col min="6" max="6" width="16" bestFit="1" customWidth="1"/>
    <col min="7" max="7" width="16.7109375" customWidth="1"/>
    <col min="8" max="8" width="17.5703125" customWidth="1"/>
    <col min="9" max="9" width="16.7109375" customWidth="1"/>
  </cols>
  <sheetData>
    <row r="1" spans="1:10" x14ac:dyDescent="0.25">
      <c r="A1" s="1" t="s">
        <v>70</v>
      </c>
    </row>
    <row r="2" spans="1:10" ht="15" customHeight="1" x14ac:dyDescent="0.25">
      <c r="A2" s="1" t="s">
        <v>124</v>
      </c>
      <c r="B2" s="13"/>
      <c r="C2" s="13"/>
      <c r="D2" s="13"/>
      <c r="E2" s="13"/>
      <c r="F2" s="13"/>
    </row>
    <row r="3" spans="1:10" x14ac:dyDescent="0.25">
      <c r="A3" t="s">
        <v>69</v>
      </c>
      <c r="B3" s="11"/>
      <c r="C3" s="11"/>
      <c r="D3" s="11"/>
      <c r="E3" s="11"/>
      <c r="F3" s="11"/>
    </row>
    <row r="4" spans="1:10" x14ac:dyDescent="0.25">
      <c r="B4" s="15" t="s">
        <v>67</v>
      </c>
      <c r="C4" s="15" t="s">
        <v>66</v>
      </c>
      <c r="D4" s="15" t="s">
        <v>68</v>
      </c>
      <c r="E4" s="15" t="s">
        <v>67</v>
      </c>
      <c r="F4" s="15" t="s">
        <v>66</v>
      </c>
      <c r="G4" s="15" t="s">
        <v>68</v>
      </c>
      <c r="H4" s="15" t="s">
        <v>67</v>
      </c>
      <c r="I4" s="15" t="s">
        <v>66</v>
      </c>
    </row>
    <row r="5" spans="1:10" ht="15.75" x14ac:dyDescent="0.25">
      <c r="B5" s="18">
        <v>42916</v>
      </c>
      <c r="C5" s="18">
        <v>43008</v>
      </c>
      <c r="D5" s="18">
        <v>43190</v>
      </c>
      <c r="E5" s="18">
        <v>43281</v>
      </c>
      <c r="F5" s="18">
        <v>43373</v>
      </c>
      <c r="G5" s="27">
        <v>43555</v>
      </c>
      <c r="H5" s="27">
        <v>43646</v>
      </c>
      <c r="I5" s="27">
        <v>43738</v>
      </c>
    </row>
    <row r="6" spans="1:10" x14ac:dyDescent="0.25">
      <c r="A6" s="22" t="s">
        <v>82</v>
      </c>
      <c r="B6" s="4"/>
      <c r="C6" s="4"/>
      <c r="D6" s="4"/>
      <c r="E6" s="4"/>
    </row>
    <row r="7" spans="1:10" x14ac:dyDescent="0.25">
      <c r="A7" s="21" t="s">
        <v>83</v>
      </c>
      <c r="B7" s="6">
        <f t="shared" ref="B7:J7" si="0">B8-B9</f>
        <v>1732086980</v>
      </c>
      <c r="C7" s="6">
        <f t="shared" si="0"/>
        <v>2539354221</v>
      </c>
      <c r="D7" s="6">
        <f t="shared" si="0"/>
        <v>1127938927</v>
      </c>
      <c r="E7" s="6">
        <f t="shared" si="0"/>
        <v>2453248147</v>
      </c>
      <c r="F7" s="6">
        <f t="shared" si="0"/>
        <v>3681439018</v>
      </c>
      <c r="G7" s="6">
        <f t="shared" si="0"/>
        <v>1257012597</v>
      </c>
      <c r="H7" s="6">
        <f t="shared" si="0"/>
        <v>8615673869</v>
      </c>
      <c r="I7" s="6">
        <f t="shared" si="0"/>
        <v>0</v>
      </c>
      <c r="J7" s="6">
        <f t="shared" si="0"/>
        <v>0</v>
      </c>
    </row>
    <row r="8" spans="1:10" x14ac:dyDescent="0.25">
      <c r="A8" t="s">
        <v>20</v>
      </c>
      <c r="B8" s="4">
        <v>6399211214</v>
      </c>
      <c r="C8" s="4">
        <v>9797624935</v>
      </c>
      <c r="D8" s="4">
        <v>4103166933</v>
      </c>
      <c r="E8" s="4">
        <v>8838964663</v>
      </c>
      <c r="F8" s="12">
        <v>13562257866</v>
      </c>
      <c r="G8">
        <v>5023449417</v>
      </c>
      <c r="H8" s="12">
        <v>12256153977</v>
      </c>
    </row>
    <row r="9" spans="1:10" ht="30" x14ac:dyDescent="0.25">
      <c r="A9" s="2" t="s">
        <v>21</v>
      </c>
      <c r="B9" s="4">
        <v>4667124234</v>
      </c>
      <c r="C9" s="4">
        <v>7258270714</v>
      </c>
      <c r="D9" s="4">
        <v>2975228006</v>
      </c>
      <c r="E9" s="4">
        <v>6385716516</v>
      </c>
      <c r="F9" s="4">
        <v>9880818848</v>
      </c>
      <c r="G9" s="4">
        <v>3766436820</v>
      </c>
      <c r="H9" s="12">
        <v>3640480108</v>
      </c>
    </row>
    <row r="10" spans="1:10" x14ac:dyDescent="0.25">
      <c r="A10" s="2"/>
      <c r="B10" s="4"/>
      <c r="C10" s="4"/>
      <c r="D10" s="4"/>
      <c r="E10" s="4"/>
      <c r="F10" s="4"/>
    </row>
    <row r="11" spans="1:10" x14ac:dyDescent="0.25">
      <c r="A11" t="s">
        <v>22</v>
      </c>
      <c r="B11" s="4">
        <v>1299456206</v>
      </c>
      <c r="C11" s="4">
        <v>2375440776</v>
      </c>
      <c r="D11" s="4">
        <v>545723250</v>
      </c>
      <c r="E11" s="4">
        <v>1107830629</v>
      </c>
      <c r="F11" s="12">
        <v>1699279608</v>
      </c>
      <c r="G11" s="4">
        <v>620140203</v>
      </c>
      <c r="H11" s="12">
        <v>1392887878</v>
      </c>
    </row>
    <row r="12" spans="1:10" x14ac:dyDescent="0.25">
      <c r="A12" t="s">
        <v>23</v>
      </c>
      <c r="B12" s="4">
        <v>1342971777</v>
      </c>
      <c r="C12" s="4">
        <v>1951789236</v>
      </c>
      <c r="D12" s="4">
        <v>531157767</v>
      </c>
      <c r="E12" s="4">
        <v>1178461703</v>
      </c>
      <c r="F12" s="12">
        <v>1832030456</v>
      </c>
      <c r="G12" s="4">
        <v>813527601</v>
      </c>
      <c r="H12" s="12">
        <v>986642202</v>
      </c>
    </row>
    <row r="13" spans="1:10" x14ac:dyDescent="0.25">
      <c r="A13" t="s">
        <v>24</v>
      </c>
      <c r="B13" s="4">
        <v>134272696</v>
      </c>
      <c r="C13" s="4">
        <v>154757853</v>
      </c>
      <c r="D13" s="4">
        <v>37956646</v>
      </c>
      <c r="E13" s="4">
        <v>116018525</v>
      </c>
      <c r="F13" s="12">
        <v>161359982</v>
      </c>
      <c r="G13" s="4">
        <v>47234985</v>
      </c>
      <c r="H13" s="12">
        <v>1970839417</v>
      </c>
    </row>
    <row r="14" spans="1:10" x14ac:dyDescent="0.25">
      <c r="A14" s="1"/>
      <c r="B14" s="6">
        <f>SUM(B11:B13)+1</f>
        <v>2776700680</v>
      </c>
      <c r="C14" s="6">
        <f t="shared" ref="C14" si="1">SUM(C11:C13)</f>
        <v>4481987865</v>
      </c>
      <c r="D14" s="6">
        <f t="shared" ref="D14:I14" si="2">SUM(D11:D13)</f>
        <v>1114837663</v>
      </c>
      <c r="E14" s="6">
        <f t="shared" si="2"/>
        <v>2402310857</v>
      </c>
      <c r="F14" s="6">
        <f t="shared" si="2"/>
        <v>3692670046</v>
      </c>
      <c r="G14" s="6">
        <f t="shared" si="2"/>
        <v>1480902789</v>
      </c>
      <c r="H14" s="6">
        <f t="shared" si="2"/>
        <v>4350369497</v>
      </c>
      <c r="I14" s="6">
        <f t="shared" si="2"/>
        <v>0</v>
      </c>
    </row>
    <row r="15" spans="1:10" x14ac:dyDescent="0.25">
      <c r="A15" s="1"/>
      <c r="B15" s="6">
        <f t="shared" ref="B15:I15" si="3">B7+B14</f>
        <v>4508787660</v>
      </c>
      <c r="C15" s="6">
        <f t="shared" si="3"/>
        <v>7021342086</v>
      </c>
      <c r="D15" s="6">
        <f t="shared" si="3"/>
        <v>2242776590</v>
      </c>
      <c r="E15" s="6">
        <f t="shared" si="3"/>
        <v>4855559004</v>
      </c>
      <c r="F15" s="6">
        <f t="shared" si="3"/>
        <v>7374109064</v>
      </c>
      <c r="G15" s="6">
        <f t="shared" si="3"/>
        <v>2737915386</v>
      </c>
      <c r="H15" s="6">
        <f t="shared" si="3"/>
        <v>12966043366</v>
      </c>
      <c r="I15" s="6">
        <f t="shared" si="3"/>
        <v>0</v>
      </c>
    </row>
    <row r="16" spans="1:10" x14ac:dyDescent="0.25">
      <c r="A16" s="22" t="s">
        <v>84</v>
      </c>
      <c r="B16" s="4"/>
      <c r="C16" s="4"/>
      <c r="D16" s="4"/>
      <c r="E16" s="4"/>
    </row>
    <row r="17" spans="1:9" x14ac:dyDescent="0.25">
      <c r="A17" t="s">
        <v>25</v>
      </c>
      <c r="B17" s="4">
        <v>1026697580</v>
      </c>
      <c r="C17" s="4">
        <v>1656894711</v>
      </c>
      <c r="D17" s="4">
        <v>552499199</v>
      </c>
      <c r="E17" s="4">
        <v>1108396264</v>
      </c>
      <c r="F17" s="12">
        <v>1651937256</v>
      </c>
      <c r="G17" s="4">
        <v>563623772</v>
      </c>
      <c r="H17" s="12">
        <v>2280483329</v>
      </c>
    </row>
    <row r="18" spans="1:9" x14ac:dyDescent="0.25">
      <c r="A18" t="s">
        <v>26</v>
      </c>
      <c r="B18" s="4">
        <v>295964126</v>
      </c>
      <c r="C18" s="4">
        <v>465934148</v>
      </c>
      <c r="D18" s="4">
        <v>160495465</v>
      </c>
      <c r="E18" s="4">
        <v>327054808</v>
      </c>
      <c r="F18" s="12">
        <v>494643328</v>
      </c>
      <c r="G18" s="4">
        <v>166777991</v>
      </c>
      <c r="H18" s="12">
        <v>1015725028</v>
      </c>
    </row>
    <row r="19" spans="1:9" x14ac:dyDescent="0.25">
      <c r="A19" t="s">
        <v>27</v>
      </c>
      <c r="B19" s="4">
        <v>8651871</v>
      </c>
      <c r="C19" s="4">
        <v>11072571</v>
      </c>
      <c r="D19" s="4">
        <v>10297331</v>
      </c>
      <c r="E19" s="4">
        <v>25520883</v>
      </c>
      <c r="F19" s="12">
        <v>37910724</v>
      </c>
      <c r="G19" s="4">
        <v>18730884</v>
      </c>
      <c r="H19" s="12">
        <v>1261247</v>
      </c>
    </row>
    <row r="20" spans="1:9" x14ac:dyDescent="0.25">
      <c r="A20" t="s">
        <v>28</v>
      </c>
      <c r="B20" s="4">
        <v>19608221</v>
      </c>
      <c r="C20" s="4">
        <v>30268011</v>
      </c>
      <c r="D20" s="4">
        <v>18087089</v>
      </c>
      <c r="E20" s="4">
        <v>42904540</v>
      </c>
      <c r="F20" s="12">
        <v>69008393</v>
      </c>
      <c r="G20" s="4">
        <v>23755037</v>
      </c>
      <c r="H20" s="12">
        <v>167757974</v>
      </c>
    </row>
    <row r="21" spans="1:9" x14ac:dyDescent="0.25">
      <c r="A21" t="s">
        <v>29</v>
      </c>
      <c r="B21" s="4">
        <v>67539744</v>
      </c>
      <c r="C21" s="4">
        <v>101554653</v>
      </c>
      <c r="D21" s="4">
        <v>40113127</v>
      </c>
      <c r="E21" s="4">
        <v>89960906</v>
      </c>
      <c r="F21" s="12">
        <v>123687538</v>
      </c>
      <c r="G21" s="4">
        <v>39203212</v>
      </c>
      <c r="H21" s="12">
        <v>351769572</v>
      </c>
    </row>
    <row r="22" spans="1:9" x14ac:dyDescent="0.25">
      <c r="A22" t="s">
        <v>30</v>
      </c>
      <c r="B22" s="4">
        <v>7965000</v>
      </c>
      <c r="C22" s="4">
        <v>11915000</v>
      </c>
      <c r="D22" s="4">
        <v>3295500</v>
      </c>
      <c r="E22" s="4">
        <v>7619500</v>
      </c>
      <c r="F22" s="12">
        <v>11943500</v>
      </c>
      <c r="G22" s="4">
        <v>3915000</v>
      </c>
      <c r="H22" s="12">
        <v>5248000</v>
      </c>
    </row>
    <row r="23" spans="1:9" x14ac:dyDescent="0.25">
      <c r="A23" t="s">
        <v>31</v>
      </c>
      <c r="B23" s="4">
        <v>2259861</v>
      </c>
      <c r="C23" s="4">
        <v>3106741</v>
      </c>
      <c r="D23" s="4">
        <v>1103470</v>
      </c>
      <c r="E23" s="4">
        <v>2165830</v>
      </c>
      <c r="F23" s="12">
        <v>3054370</v>
      </c>
      <c r="G23" s="4">
        <v>1170935</v>
      </c>
      <c r="H23" s="12">
        <v>40885</v>
      </c>
    </row>
    <row r="24" spans="1:9" x14ac:dyDescent="0.25">
      <c r="A24" t="s">
        <v>115</v>
      </c>
      <c r="B24" s="4">
        <v>207500</v>
      </c>
      <c r="C24" s="4">
        <v>1346250</v>
      </c>
      <c r="D24" s="4">
        <v>103750</v>
      </c>
      <c r="E24" s="4">
        <v>222500</v>
      </c>
      <c r="F24" s="12">
        <v>1361250</v>
      </c>
      <c r="G24" s="4">
        <v>103750</v>
      </c>
      <c r="H24" s="12">
        <v>430500</v>
      </c>
    </row>
    <row r="25" spans="1:9" x14ac:dyDescent="0.25">
      <c r="A25" t="s">
        <v>61</v>
      </c>
      <c r="B25" s="4"/>
      <c r="C25" s="4"/>
      <c r="D25" s="4">
        <v>6485589</v>
      </c>
      <c r="E25" s="4">
        <v>106095801</v>
      </c>
      <c r="F25" s="4">
        <v>175460319</v>
      </c>
      <c r="G25" s="4"/>
      <c r="H25" s="12">
        <v>2399081265</v>
      </c>
    </row>
    <row r="26" spans="1:9" x14ac:dyDescent="0.25">
      <c r="A26" t="s">
        <v>32</v>
      </c>
      <c r="B26" s="4">
        <v>179772513</v>
      </c>
      <c r="C26" s="4">
        <v>268295340</v>
      </c>
      <c r="D26" s="4">
        <v>104833300</v>
      </c>
      <c r="E26" s="4">
        <v>236483396</v>
      </c>
      <c r="F26" s="12">
        <v>351928784</v>
      </c>
      <c r="G26" s="12">
        <v>121202285</v>
      </c>
      <c r="H26" s="12">
        <v>1094711190</v>
      </c>
    </row>
    <row r="27" spans="1:9" x14ac:dyDescent="0.25">
      <c r="A27" t="s">
        <v>126</v>
      </c>
      <c r="B27" s="4"/>
      <c r="C27" s="4"/>
      <c r="D27" s="4"/>
      <c r="E27" s="4"/>
      <c r="G27" s="12">
        <v>78655359</v>
      </c>
    </row>
    <row r="28" spans="1:9" x14ac:dyDescent="0.25">
      <c r="A28" t="s">
        <v>33</v>
      </c>
      <c r="B28" s="4">
        <v>295671385</v>
      </c>
      <c r="C28" s="4">
        <v>464577258</v>
      </c>
      <c r="D28" s="4">
        <v>137568472</v>
      </c>
      <c r="E28" s="4">
        <v>299824619</v>
      </c>
      <c r="F28" s="12">
        <v>499635984</v>
      </c>
      <c r="G28" s="12">
        <v>96966803</v>
      </c>
      <c r="H28" s="12">
        <v>3145047876</v>
      </c>
    </row>
    <row r="29" spans="1:9" x14ac:dyDescent="0.25">
      <c r="A29" s="1"/>
      <c r="B29" s="6">
        <f t="shared" ref="B29:C29" si="4">SUM(B17:B28)</f>
        <v>1904337801</v>
      </c>
      <c r="C29" s="6">
        <f t="shared" si="4"/>
        <v>3014964683</v>
      </c>
      <c r="D29" s="6">
        <f t="shared" ref="D29:I29" si="5">SUM(D17:D28)</f>
        <v>1034882292</v>
      </c>
      <c r="E29" s="6">
        <f t="shared" si="5"/>
        <v>2246249047</v>
      </c>
      <c r="F29" s="6">
        <f t="shared" si="5"/>
        <v>3420571446</v>
      </c>
      <c r="G29" s="6">
        <f t="shared" si="5"/>
        <v>1114105028</v>
      </c>
      <c r="H29" s="6">
        <f t="shared" si="5"/>
        <v>10461556866</v>
      </c>
      <c r="I29" s="6">
        <f t="shared" si="5"/>
        <v>0</v>
      </c>
    </row>
    <row r="30" spans="1:9" x14ac:dyDescent="0.25">
      <c r="A30" s="22" t="s">
        <v>85</v>
      </c>
      <c r="B30" s="6">
        <f t="shared" ref="B30" si="6">B15-B29</f>
        <v>2604449859</v>
      </c>
      <c r="C30" s="6">
        <f t="shared" ref="C30:I30" si="7">C15-C29</f>
        <v>4006377403</v>
      </c>
      <c r="D30" s="6">
        <f t="shared" si="7"/>
        <v>1207894298</v>
      </c>
      <c r="E30" s="6">
        <f t="shared" si="7"/>
        <v>2609309957</v>
      </c>
      <c r="F30" s="6">
        <f t="shared" si="7"/>
        <v>3953537618</v>
      </c>
      <c r="G30" s="6">
        <f t="shared" si="7"/>
        <v>1623810358</v>
      </c>
      <c r="H30" s="6">
        <f t="shared" si="7"/>
        <v>2504486500</v>
      </c>
      <c r="I30" s="6">
        <f t="shared" si="7"/>
        <v>0</v>
      </c>
    </row>
    <row r="31" spans="1:9" x14ac:dyDescent="0.25">
      <c r="A31" s="20" t="s">
        <v>86</v>
      </c>
      <c r="B31" s="6"/>
      <c r="C31" s="6"/>
      <c r="D31" s="6"/>
      <c r="E31" s="6"/>
      <c r="F31" s="6"/>
    </row>
    <row r="32" spans="1:9" x14ac:dyDescent="0.25">
      <c r="A32" t="s">
        <v>34</v>
      </c>
      <c r="B32" s="4">
        <v>1324485986</v>
      </c>
      <c r="C32" s="4">
        <v>1801854874</v>
      </c>
      <c r="D32" s="4">
        <v>520739102</v>
      </c>
      <c r="E32" s="4">
        <v>1244687401</v>
      </c>
      <c r="F32" s="12">
        <v>1809418970</v>
      </c>
      <c r="G32" s="12">
        <v>832436553</v>
      </c>
      <c r="H32" s="12">
        <v>-887825399</v>
      </c>
    </row>
    <row r="33" spans="1:9" x14ac:dyDescent="0.25">
      <c r="A33" t="s">
        <v>35</v>
      </c>
      <c r="B33" s="4"/>
      <c r="C33" s="4"/>
      <c r="D33" s="4"/>
      <c r="E33" s="4"/>
      <c r="F33" s="12"/>
      <c r="H33" s="12">
        <v>176200000</v>
      </c>
    </row>
    <row r="34" spans="1:9" x14ac:dyDescent="0.25">
      <c r="A34" t="s">
        <v>36</v>
      </c>
      <c r="B34" s="4"/>
      <c r="C34" s="4"/>
      <c r="D34" s="4"/>
      <c r="E34" s="4"/>
      <c r="F34" s="4"/>
      <c r="G34" s="4">
        <v>5000000</v>
      </c>
      <c r="H34" s="12">
        <v>-84682786</v>
      </c>
    </row>
    <row r="35" spans="1:9" x14ac:dyDescent="0.25">
      <c r="A35" t="s">
        <v>37</v>
      </c>
      <c r="B35" s="4">
        <v>156386763</v>
      </c>
      <c r="C35" s="4">
        <v>232238817</v>
      </c>
      <c r="D35" s="4">
        <v>98025186</v>
      </c>
      <c r="E35" s="4">
        <v>181357970</v>
      </c>
      <c r="F35" s="12">
        <v>238035596</v>
      </c>
      <c r="G35" s="4">
        <v>-19259741</v>
      </c>
    </row>
    <row r="36" spans="1:9" x14ac:dyDescent="0.25">
      <c r="A36" s="1"/>
      <c r="B36" s="6">
        <f>SUM(B32:B35)</f>
        <v>1480872749</v>
      </c>
      <c r="C36" s="6">
        <f t="shared" ref="C36" si="8">SUM(C32:C35)</f>
        <v>2034093691</v>
      </c>
      <c r="D36" s="6">
        <f t="shared" ref="D36:I36" si="9">SUM(D32:D35)</f>
        <v>618764288</v>
      </c>
      <c r="E36" s="6">
        <f t="shared" si="9"/>
        <v>1426045371</v>
      </c>
      <c r="F36" s="6">
        <f t="shared" si="9"/>
        <v>2047454566</v>
      </c>
      <c r="G36" s="6">
        <f t="shared" si="9"/>
        <v>818176812</v>
      </c>
      <c r="H36" s="6">
        <f t="shared" si="9"/>
        <v>-796308185</v>
      </c>
      <c r="I36" s="6">
        <f t="shared" si="9"/>
        <v>0</v>
      </c>
    </row>
    <row r="37" spans="1:9" x14ac:dyDescent="0.25">
      <c r="A37" s="22" t="s">
        <v>87</v>
      </c>
      <c r="B37" s="6">
        <f t="shared" ref="B37:C37" si="10">B30-B36</f>
        <v>1123577110</v>
      </c>
      <c r="C37" s="6">
        <f t="shared" si="10"/>
        <v>1972283712</v>
      </c>
      <c r="D37" s="6">
        <f t="shared" ref="D37:I37" si="11">D30-D36</f>
        <v>589130010</v>
      </c>
      <c r="E37" s="6">
        <f t="shared" si="11"/>
        <v>1183264586</v>
      </c>
      <c r="F37" s="6">
        <f t="shared" si="11"/>
        <v>1906083052</v>
      </c>
      <c r="G37" s="6">
        <f t="shared" si="11"/>
        <v>805633546</v>
      </c>
      <c r="H37" s="6">
        <f t="shared" si="11"/>
        <v>3300794685</v>
      </c>
      <c r="I37" s="6">
        <f t="shared" si="11"/>
        <v>0</v>
      </c>
    </row>
    <row r="38" spans="1:9" x14ac:dyDescent="0.25">
      <c r="A38" s="22" t="s">
        <v>88</v>
      </c>
      <c r="B38" s="6">
        <f t="shared" ref="B38:C38" si="12">SUM(B39:B40)</f>
        <v>528459504</v>
      </c>
      <c r="C38" s="6">
        <f t="shared" si="12"/>
        <v>892254731</v>
      </c>
      <c r="D38" s="6">
        <f t="shared" ref="D38:I38" si="13">SUM(D39:D40)</f>
        <v>191737422</v>
      </c>
      <c r="E38" s="6">
        <f t="shared" si="13"/>
        <v>585355697</v>
      </c>
      <c r="F38" s="6">
        <f t="shared" si="13"/>
        <v>879447849</v>
      </c>
      <c r="G38" s="6">
        <f t="shared" si="13"/>
        <v>375363870</v>
      </c>
      <c r="H38" s="6">
        <f t="shared" si="13"/>
        <v>1387515710</v>
      </c>
      <c r="I38" s="6">
        <f t="shared" si="13"/>
        <v>0</v>
      </c>
    </row>
    <row r="39" spans="1:9" x14ac:dyDescent="0.25">
      <c r="A39" t="s">
        <v>38</v>
      </c>
      <c r="B39" s="4">
        <v>528459504</v>
      </c>
      <c r="C39" s="4">
        <v>889054731</v>
      </c>
      <c r="D39" s="4">
        <v>191737422</v>
      </c>
      <c r="E39" s="4">
        <v>582655697</v>
      </c>
      <c r="F39" s="12">
        <v>823877594</v>
      </c>
      <c r="G39" s="12">
        <v>347989019</v>
      </c>
      <c r="H39" s="12">
        <v>1102420994</v>
      </c>
    </row>
    <row r="40" spans="1:9" x14ac:dyDescent="0.25">
      <c r="A40" t="s">
        <v>39</v>
      </c>
      <c r="B40" s="4"/>
      <c r="C40" s="4">
        <v>3200000</v>
      </c>
      <c r="D40" s="4"/>
      <c r="E40" s="4">
        <v>2700000</v>
      </c>
      <c r="F40" s="4">
        <v>55570255</v>
      </c>
      <c r="G40" s="12">
        <v>27374851</v>
      </c>
      <c r="H40" s="12">
        <v>285094716</v>
      </c>
    </row>
    <row r="41" spans="1:9" x14ac:dyDescent="0.25">
      <c r="A41" s="1" t="s">
        <v>89</v>
      </c>
      <c r="B41" s="6">
        <f t="shared" ref="B41" si="14">B37-B38</f>
        <v>595117606</v>
      </c>
      <c r="C41" s="6">
        <f>C37-C38</f>
        <v>1080028981</v>
      </c>
      <c r="D41" s="6">
        <f>D37-D38+2</f>
        <v>397392590</v>
      </c>
      <c r="E41" s="6">
        <f>E37-E38</f>
        <v>597908889</v>
      </c>
      <c r="F41" s="6">
        <f>F37-F38-1</f>
        <v>1026635202</v>
      </c>
      <c r="G41" s="6">
        <f>G37-G38</f>
        <v>430269676</v>
      </c>
      <c r="H41" s="6">
        <f>H37-H38</f>
        <v>1913278975</v>
      </c>
      <c r="I41" s="6">
        <f>I37-I38</f>
        <v>0</v>
      </c>
    </row>
    <row r="42" spans="1:9" x14ac:dyDescent="0.25">
      <c r="A42" s="25" t="s">
        <v>90</v>
      </c>
      <c r="B42" s="23">
        <f>B41/B43</f>
        <v>0.82392514522998972</v>
      </c>
      <c r="C42" s="23">
        <f t="shared" ref="C42:I42" si="15">C41/C43</f>
        <v>1.4952725747841895</v>
      </c>
      <c r="D42" s="23">
        <f t="shared" si="15"/>
        <v>0.55017990415338469</v>
      </c>
      <c r="E42" s="23">
        <f t="shared" si="15"/>
        <v>0.73581298252743355</v>
      </c>
      <c r="F42" s="23">
        <f t="shared" si="15"/>
        <v>1.2634224442033244</v>
      </c>
      <c r="G42" s="23">
        <f t="shared" si="15"/>
        <v>0.52950879208064838</v>
      </c>
      <c r="H42" s="23">
        <f t="shared" si="15"/>
        <v>3.8265579500000002</v>
      </c>
      <c r="I42" s="23" t="e">
        <f t="shared" si="15"/>
        <v>#DIV/0!</v>
      </c>
    </row>
    <row r="43" spans="1:9" x14ac:dyDescent="0.25">
      <c r="A43" s="25" t="s">
        <v>91</v>
      </c>
      <c r="B43" s="5">
        <f>'1'!B40/10</f>
        <v>722295720</v>
      </c>
      <c r="C43" s="5">
        <f>'1'!C40/10</f>
        <v>722295720</v>
      </c>
      <c r="D43" s="5">
        <f>'1'!D40/10</f>
        <v>722295720</v>
      </c>
      <c r="E43" s="5">
        <f>'1'!E40/10</f>
        <v>812582685</v>
      </c>
      <c r="F43" s="5">
        <f>'1'!F40/10</f>
        <v>812582685</v>
      </c>
      <c r="G43" s="5">
        <f>'1'!G40/10</f>
        <v>812582685</v>
      </c>
      <c r="H43" s="5">
        <f>'1'!H40/10</f>
        <v>500000000</v>
      </c>
      <c r="I43" s="5">
        <f>'1'!I40/10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pane xSplit="1" ySplit="5" topLeftCell="G9" activePane="bottomRight" state="frozen"/>
      <selection pane="topRight" activeCell="B1" sqref="B1"/>
      <selection pane="bottomLeft" activeCell="A3" sqref="A3"/>
      <selection pane="bottomRight" activeCell="J50" sqref="J50"/>
    </sheetView>
  </sheetViews>
  <sheetFormatPr defaultRowHeight="15" x14ac:dyDescent="0.25"/>
  <cols>
    <col min="1" max="1" width="47.42578125" customWidth="1"/>
    <col min="2" max="3" width="16" bestFit="1" customWidth="1"/>
    <col min="4" max="4" width="20" bestFit="1" customWidth="1"/>
    <col min="5" max="6" width="16" bestFit="1" customWidth="1"/>
    <col min="7" max="7" width="15.5703125" customWidth="1"/>
    <col min="8" max="8" width="15.140625" customWidth="1"/>
    <col min="9" max="9" width="9.7109375" bestFit="1" customWidth="1"/>
  </cols>
  <sheetData>
    <row r="1" spans="1:9" x14ac:dyDescent="0.25">
      <c r="A1" s="1" t="s">
        <v>70</v>
      </c>
    </row>
    <row r="2" spans="1:9" x14ac:dyDescent="0.25">
      <c r="A2" s="1" t="s">
        <v>123</v>
      </c>
    </row>
    <row r="3" spans="1:9" x14ac:dyDescent="0.25">
      <c r="A3" t="s">
        <v>69</v>
      </c>
    </row>
    <row r="4" spans="1:9" ht="31.5" customHeight="1" x14ac:dyDescent="0.25">
      <c r="A4" s="3"/>
      <c r="B4" s="15" t="s">
        <v>67</v>
      </c>
      <c r="C4" s="15" t="s">
        <v>66</v>
      </c>
      <c r="D4" s="15" t="s">
        <v>68</v>
      </c>
      <c r="E4" s="15" t="s">
        <v>67</v>
      </c>
      <c r="F4" s="15" t="s">
        <v>66</v>
      </c>
      <c r="G4" s="15" t="s">
        <v>68</v>
      </c>
      <c r="H4" s="15" t="s">
        <v>67</v>
      </c>
      <c r="I4" s="15" t="s">
        <v>66</v>
      </c>
    </row>
    <row r="5" spans="1:9" ht="15.75" x14ac:dyDescent="0.25">
      <c r="B5" s="18">
        <v>42916</v>
      </c>
      <c r="C5" s="18">
        <v>43008</v>
      </c>
      <c r="D5" s="18">
        <v>43190</v>
      </c>
      <c r="E5" s="18">
        <v>43281</v>
      </c>
      <c r="F5" s="18">
        <v>43373</v>
      </c>
      <c r="G5" s="27">
        <v>43555</v>
      </c>
      <c r="H5" s="27">
        <v>43646</v>
      </c>
      <c r="I5" s="27">
        <v>43738</v>
      </c>
    </row>
    <row r="6" spans="1:9" x14ac:dyDescent="0.25">
      <c r="A6" s="22" t="s">
        <v>92</v>
      </c>
    </row>
    <row r="7" spans="1:9" x14ac:dyDescent="0.25">
      <c r="A7" s="20" t="s">
        <v>93</v>
      </c>
    </row>
    <row r="8" spans="1:9" x14ac:dyDescent="0.25">
      <c r="A8" t="s">
        <v>40</v>
      </c>
      <c r="B8" s="12">
        <v>7684844720</v>
      </c>
      <c r="C8" s="4">
        <v>12101564679</v>
      </c>
      <c r="D8" s="4">
        <v>4691016252</v>
      </c>
      <c r="E8" s="4">
        <v>10139589231</v>
      </c>
      <c r="F8" s="12">
        <v>15306859807</v>
      </c>
      <c r="G8" s="4">
        <v>5673629182</v>
      </c>
      <c r="H8" s="12">
        <v>13501383365</v>
      </c>
    </row>
    <row r="9" spans="1:9" x14ac:dyDescent="0.25">
      <c r="A9" t="s">
        <v>41</v>
      </c>
      <c r="B9" s="4">
        <v>-4675961723</v>
      </c>
      <c r="C9" s="4">
        <v>-7164312865</v>
      </c>
      <c r="D9" s="4">
        <v>-2663007333</v>
      </c>
      <c r="E9" s="4">
        <v>-6092654303</v>
      </c>
      <c r="F9" s="4">
        <v>-9540799464</v>
      </c>
      <c r="G9" s="4">
        <v>-3839528317</v>
      </c>
      <c r="H9" s="12">
        <v>-3771632969</v>
      </c>
    </row>
    <row r="10" spans="1:9" x14ac:dyDescent="0.25">
      <c r="A10" t="s">
        <v>42</v>
      </c>
      <c r="B10" s="12">
        <v>28238982</v>
      </c>
      <c r="C10" s="4">
        <v>32986982</v>
      </c>
      <c r="D10" s="4">
        <v>9171944</v>
      </c>
      <c r="E10" s="4">
        <v>22416253</v>
      </c>
      <c r="F10" s="12">
        <v>25158686</v>
      </c>
      <c r="G10" s="4">
        <v>2342466</v>
      </c>
      <c r="H10" s="12">
        <v>5711803</v>
      </c>
    </row>
    <row r="11" spans="1:9" x14ac:dyDescent="0.25">
      <c r="A11" t="s">
        <v>108</v>
      </c>
      <c r="B11" s="12">
        <v>14214949</v>
      </c>
      <c r="C11" s="4">
        <v>17644646</v>
      </c>
      <c r="D11" s="4">
        <v>9406530</v>
      </c>
      <c r="E11" s="4">
        <v>16357876</v>
      </c>
      <c r="F11" s="12">
        <v>20237245</v>
      </c>
      <c r="G11" s="4">
        <v>4674882</v>
      </c>
      <c r="H11" s="12">
        <v>185080</v>
      </c>
    </row>
    <row r="12" spans="1:9" x14ac:dyDescent="0.25">
      <c r="A12" t="s">
        <v>43</v>
      </c>
      <c r="B12" s="12">
        <v>686690715</v>
      </c>
      <c r="C12" s="4">
        <v>1063037816</v>
      </c>
      <c r="D12" s="4">
        <v>363432421</v>
      </c>
      <c r="E12" s="4">
        <v>835177431</v>
      </c>
      <c r="F12" s="12">
        <v>1286407436</v>
      </c>
      <c r="G12" s="4">
        <v>462356653</v>
      </c>
      <c r="H12" s="12">
        <v>365035698</v>
      </c>
    </row>
    <row r="13" spans="1:9" x14ac:dyDescent="0.25">
      <c r="A13" t="s">
        <v>44</v>
      </c>
      <c r="B13" s="4">
        <v>-1034662580</v>
      </c>
      <c r="C13" s="4">
        <v>-1668809711</v>
      </c>
      <c r="D13" s="4">
        <v>-555794699</v>
      </c>
      <c r="E13" s="4">
        <v>-1116015764</v>
      </c>
      <c r="F13" s="4">
        <v>-1663880756</v>
      </c>
      <c r="G13" s="4">
        <v>-567538772</v>
      </c>
      <c r="H13" s="12">
        <v>-2439043185</v>
      </c>
    </row>
    <row r="14" spans="1:9" x14ac:dyDescent="0.25">
      <c r="A14" t="s">
        <v>45</v>
      </c>
      <c r="B14" s="4">
        <v>-105944485</v>
      </c>
      <c r="C14" s="4">
        <v>-159676337</v>
      </c>
      <c r="D14" s="4">
        <v>-91863976</v>
      </c>
      <c r="E14" s="4">
        <v>-169168729</v>
      </c>
      <c r="F14" s="4">
        <v>-247925760</v>
      </c>
      <c r="G14" s="12">
        <v>-81792883</v>
      </c>
      <c r="H14" s="12">
        <v>-1788097713</v>
      </c>
    </row>
    <row r="15" spans="1:9" x14ac:dyDescent="0.25">
      <c r="A15" t="s">
        <v>46</v>
      </c>
      <c r="B15" s="4">
        <v>-695490238</v>
      </c>
      <c r="C15" s="4">
        <v>-1142070294</v>
      </c>
      <c r="D15" s="4">
        <v>-529145071</v>
      </c>
      <c r="E15" s="4">
        <v>-924834231</v>
      </c>
      <c r="F15" s="4">
        <v>-1308944118</v>
      </c>
      <c r="G15" s="4">
        <v>-343879747</v>
      </c>
      <c r="H15" s="12">
        <v>-1868876367</v>
      </c>
    </row>
    <row r="16" spans="1:9" x14ac:dyDescent="0.25">
      <c r="A16" t="s">
        <v>47</v>
      </c>
      <c r="B16" s="12">
        <v>143332558</v>
      </c>
      <c r="C16" s="4">
        <v>168377403</v>
      </c>
      <c r="D16" s="4">
        <v>181184812</v>
      </c>
      <c r="E16" s="4">
        <v>389964640</v>
      </c>
      <c r="F16" s="12">
        <v>168138017</v>
      </c>
      <c r="G16" s="4">
        <v>385047045</v>
      </c>
      <c r="H16" s="12">
        <v>2574024574</v>
      </c>
    </row>
    <row r="17" spans="1:9" x14ac:dyDescent="0.25">
      <c r="A17" t="s">
        <v>48</v>
      </c>
      <c r="B17" s="4">
        <v>-641324163</v>
      </c>
      <c r="C17" s="4">
        <v>-1000465531</v>
      </c>
      <c r="D17" s="4">
        <v>-325908256</v>
      </c>
      <c r="E17" s="4">
        <v>-689121092</v>
      </c>
      <c r="F17" s="4">
        <v>-1056248910</v>
      </c>
      <c r="G17" s="4">
        <v>-373082106</v>
      </c>
      <c r="H17" s="12">
        <v>-3193095241</v>
      </c>
    </row>
    <row r="18" spans="1:9" x14ac:dyDescent="0.25">
      <c r="A18" s="7"/>
      <c r="B18" s="6">
        <f t="shared" ref="B18:I18" si="0">SUM(B8:B17)</f>
        <v>1403938735</v>
      </c>
      <c r="C18" s="6">
        <f t="shared" si="0"/>
        <v>2248276788</v>
      </c>
      <c r="D18" s="6">
        <f>SUM(D8:D17)</f>
        <v>1088492624</v>
      </c>
      <c r="E18" s="6">
        <f t="shared" si="0"/>
        <v>2411711312</v>
      </c>
      <c r="F18" s="6">
        <f t="shared" si="0"/>
        <v>2989002183</v>
      </c>
      <c r="G18" s="6">
        <f t="shared" si="0"/>
        <v>1322228403</v>
      </c>
      <c r="H18" s="6">
        <f t="shared" si="0"/>
        <v>3385595045</v>
      </c>
      <c r="I18" s="6">
        <f t="shared" si="0"/>
        <v>0</v>
      </c>
    </row>
    <row r="19" spans="1:9" x14ac:dyDescent="0.25">
      <c r="B19" s="4"/>
      <c r="C19" s="4"/>
      <c r="D19" s="4"/>
      <c r="E19" s="4"/>
    </row>
    <row r="20" spans="1:9" x14ac:dyDescent="0.25">
      <c r="A20" s="21" t="s">
        <v>94</v>
      </c>
      <c r="B20" s="4"/>
      <c r="C20" s="4"/>
      <c r="D20" s="4"/>
      <c r="E20" s="4"/>
    </row>
    <row r="21" spans="1:9" x14ac:dyDescent="0.25">
      <c r="B21" s="4"/>
      <c r="C21" s="4"/>
      <c r="D21" s="4"/>
      <c r="E21" s="4"/>
    </row>
    <row r="22" spans="1:9" x14ac:dyDescent="0.25">
      <c r="A22" t="s">
        <v>109</v>
      </c>
      <c r="B22" s="4">
        <v>-311294599</v>
      </c>
      <c r="C22" s="4">
        <v>-390134692</v>
      </c>
      <c r="D22" s="4">
        <v>-144883406</v>
      </c>
      <c r="E22" s="4">
        <v>-272300394</v>
      </c>
      <c r="F22" s="4">
        <v>-257942258</v>
      </c>
      <c r="G22" s="12">
        <v>9631446</v>
      </c>
      <c r="H22" s="12">
        <v>-1933000000</v>
      </c>
    </row>
    <row r="23" spans="1:9" x14ac:dyDescent="0.25">
      <c r="A23" t="s">
        <v>49</v>
      </c>
      <c r="B23" s="4">
        <v>-11368470858</v>
      </c>
      <c r="C23" s="4">
        <v>-11981316981</v>
      </c>
      <c r="D23" s="4">
        <v>-9677854160</v>
      </c>
      <c r="E23" s="4">
        <v>-15841950055</v>
      </c>
      <c r="F23" s="4">
        <v>-19771948203</v>
      </c>
      <c r="G23" s="4">
        <v>-9754112229</v>
      </c>
      <c r="H23" s="12">
        <v>-17144034045</v>
      </c>
    </row>
    <row r="24" spans="1:9" x14ac:dyDescent="0.25">
      <c r="A24" t="s">
        <v>10</v>
      </c>
      <c r="B24" s="4">
        <v>-5721656493</v>
      </c>
      <c r="C24" s="4">
        <v>-6136295217</v>
      </c>
      <c r="D24" s="4">
        <v>-8316257102</v>
      </c>
      <c r="E24" s="4">
        <v>-5325275540</v>
      </c>
      <c r="F24" s="4">
        <v>-3434890123</v>
      </c>
      <c r="G24" s="4">
        <v>3154253311</v>
      </c>
      <c r="H24" s="12">
        <v>-1523492418</v>
      </c>
    </row>
    <row r="25" spans="1:9" x14ac:dyDescent="0.25">
      <c r="A25" t="s">
        <v>50</v>
      </c>
      <c r="B25" s="12">
        <v>3579289591</v>
      </c>
      <c r="C25" s="4">
        <v>4779876121</v>
      </c>
      <c r="D25" s="4">
        <v>-11433432175</v>
      </c>
      <c r="E25" s="4">
        <v>1640799163</v>
      </c>
      <c r="F25" s="12">
        <v>-2556660014</v>
      </c>
      <c r="G25" s="4">
        <v>-994806870</v>
      </c>
      <c r="H25" s="12">
        <v>-2249568</v>
      </c>
    </row>
    <row r="26" spans="1:9" x14ac:dyDescent="0.25">
      <c r="A26" t="s">
        <v>51</v>
      </c>
      <c r="B26" s="12">
        <v>1012264502</v>
      </c>
      <c r="C26" s="4">
        <v>4900076240</v>
      </c>
      <c r="D26" s="4">
        <v>18165042383</v>
      </c>
      <c r="E26" s="4">
        <v>4335380155</v>
      </c>
      <c r="F26" s="12">
        <v>18250014533</v>
      </c>
      <c r="G26" s="4">
        <v>8487559829</v>
      </c>
      <c r="H26" s="12">
        <v>23941269045</v>
      </c>
    </row>
    <row r="27" spans="1:9" x14ac:dyDescent="0.25">
      <c r="A27" t="s">
        <v>110</v>
      </c>
      <c r="B27" s="12">
        <v>-84480818</v>
      </c>
      <c r="C27" s="4">
        <v>-93233910</v>
      </c>
      <c r="D27" s="4">
        <v>-11471372</v>
      </c>
      <c r="E27" s="4">
        <v>-162756402</v>
      </c>
      <c r="F27" s="12">
        <v>-16859256</v>
      </c>
      <c r="G27" s="4">
        <v>-206092923</v>
      </c>
      <c r="H27" s="12">
        <v>-7804277958</v>
      </c>
    </row>
    <row r="28" spans="1:9" x14ac:dyDescent="0.25">
      <c r="A28" t="s">
        <v>52</v>
      </c>
      <c r="B28" s="12">
        <v>3967609604</v>
      </c>
      <c r="C28" s="4">
        <v>1033922394</v>
      </c>
      <c r="D28" s="4">
        <v>-845283316</v>
      </c>
      <c r="E28" s="4">
        <v>110243823</v>
      </c>
      <c r="F28" s="12">
        <v>2301883481</v>
      </c>
      <c r="G28" s="4">
        <v>736771126</v>
      </c>
      <c r="H28" s="12">
        <v>-166788932</v>
      </c>
    </row>
    <row r="29" spans="1:9" x14ac:dyDescent="0.25">
      <c r="A29" s="1"/>
      <c r="B29" s="6">
        <f t="shared" ref="B29" si="1">SUM(B22:B28)</f>
        <v>-8926739071</v>
      </c>
      <c r="C29" s="6">
        <f t="shared" ref="C29:I29" si="2">SUM(C22:C28)</f>
        <v>-7887106045</v>
      </c>
      <c r="D29" s="6">
        <f t="shared" si="2"/>
        <v>-12264139148</v>
      </c>
      <c r="E29" s="6">
        <f t="shared" si="2"/>
        <v>-15515859250</v>
      </c>
      <c r="F29" s="6">
        <f t="shared" si="2"/>
        <v>-5486401840</v>
      </c>
      <c r="G29" s="6">
        <f t="shared" si="2"/>
        <v>1433203690</v>
      </c>
      <c r="H29" s="6">
        <f t="shared" si="2"/>
        <v>-4632573876</v>
      </c>
      <c r="I29" s="6">
        <f t="shared" si="2"/>
        <v>0</v>
      </c>
    </row>
    <row r="30" spans="1:9" x14ac:dyDescent="0.25">
      <c r="A30" s="1"/>
      <c r="B30" s="6">
        <f t="shared" ref="B30:C30" si="3">B18+B29</f>
        <v>-7522800336</v>
      </c>
      <c r="C30" s="6">
        <f t="shared" si="3"/>
        <v>-5638829257</v>
      </c>
      <c r="D30" s="6">
        <f t="shared" ref="D30:I30" si="4">D18+D29</f>
        <v>-11175646524</v>
      </c>
      <c r="E30" s="6">
        <f t="shared" si="4"/>
        <v>-13104147938</v>
      </c>
      <c r="F30" s="6">
        <f t="shared" si="4"/>
        <v>-2497399657</v>
      </c>
      <c r="G30" s="6">
        <f t="shared" si="4"/>
        <v>2755432093</v>
      </c>
      <c r="H30" s="6">
        <f t="shared" si="4"/>
        <v>-1246978831</v>
      </c>
      <c r="I30" s="6">
        <f t="shared" si="4"/>
        <v>0</v>
      </c>
    </row>
    <row r="31" spans="1:9" x14ac:dyDescent="0.25">
      <c r="B31" s="4"/>
      <c r="C31" s="4"/>
      <c r="D31" s="4"/>
      <c r="E31" s="4"/>
    </row>
    <row r="32" spans="1:9" x14ac:dyDescent="0.25">
      <c r="A32" s="22" t="s">
        <v>95</v>
      </c>
      <c r="B32" s="4"/>
      <c r="C32" s="4"/>
      <c r="D32" s="4"/>
      <c r="E32" s="4"/>
    </row>
    <row r="33" spans="1:9" x14ac:dyDescent="0.25">
      <c r="A33" t="s">
        <v>111</v>
      </c>
      <c r="B33" s="12">
        <v>811202</v>
      </c>
      <c r="C33" s="4">
        <v>811202</v>
      </c>
      <c r="D33" s="4">
        <v>4159339893</v>
      </c>
      <c r="E33" s="4">
        <v>7784556</v>
      </c>
      <c r="F33" s="12">
        <v>58913515</v>
      </c>
      <c r="H33" s="12">
        <v>14875544373</v>
      </c>
    </row>
    <row r="34" spans="1:9" x14ac:dyDescent="0.25">
      <c r="A34" t="s">
        <v>53</v>
      </c>
      <c r="B34" s="4">
        <v>-167346329</v>
      </c>
      <c r="C34" s="4">
        <v>-3131010999</v>
      </c>
      <c r="D34" s="4">
        <v>111761196</v>
      </c>
      <c r="E34" s="4">
        <v>2505464500</v>
      </c>
      <c r="F34" s="4">
        <v>-2856203639</v>
      </c>
      <c r="G34" s="4">
        <v>-1644881374</v>
      </c>
      <c r="H34" s="12">
        <v>-17119171355</v>
      </c>
    </row>
    <row r="35" spans="1:9" x14ac:dyDescent="0.25">
      <c r="A35" t="s">
        <v>54</v>
      </c>
      <c r="B35" s="4">
        <v>-136569574</v>
      </c>
      <c r="C35" s="4">
        <v>-219566918</v>
      </c>
      <c r="D35" s="4">
        <v>759000</v>
      </c>
      <c r="E35" s="4">
        <v>666947377</v>
      </c>
      <c r="F35" s="4">
        <v>861151411</v>
      </c>
      <c r="G35" s="4">
        <v>-142122037</v>
      </c>
      <c r="H35" s="12">
        <v>-535095417</v>
      </c>
    </row>
    <row r="36" spans="1:9" x14ac:dyDescent="0.25">
      <c r="A36" t="s">
        <v>112</v>
      </c>
      <c r="B36" s="12">
        <v>228200</v>
      </c>
      <c r="C36" s="4">
        <v>311640</v>
      </c>
      <c r="D36" s="4"/>
      <c r="E36" s="4"/>
      <c r="F36" s="12"/>
    </row>
    <row r="37" spans="1:9" x14ac:dyDescent="0.25">
      <c r="A37" t="s">
        <v>55</v>
      </c>
      <c r="B37" s="4"/>
      <c r="C37" s="4"/>
      <c r="D37" s="4"/>
      <c r="E37" s="4"/>
      <c r="F37" s="4">
        <v>369626</v>
      </c>
      <c r="G37" s="4">
        <v>2999999</v>
      </c>
      <c r="H37" s="12">
        <v>25307432</v>
      </c>
    </row>
    <row r="38" spans="1:9" x14ac:dyDescent="0.25">
      <c r="A38" s="1"/>
      <c r="B38" s="6">
        <f t="shared" ref="B38:C38" si="5">SUM(B33:B37)</f>
        <v>-302876501</v>
      </c>
      <c r="C38" s="6">
        <f t="shared" si="5"/>
        <v>-3349455075</v>
      </c>
      <c r="D38" s="6">
        <f t="shared" ref="D38:I38" si="6">SUM(D33:D37)</f>
        <v>4271860089</v>
      </c>
      <c r="E38" s="6">
        <f t="shared" si="6"/>
        <v>3180196433</v>
      </c>
      <c r="F38" s="6">
        <f t="shared" si="6"/>
        <v>-1935769087</v>
      </c>
      <c r="G38" s="6">
        <f t="shared" si="6"/>
        <v>-1784003412</v>
      </c>
      <c r="H38" s="6">
        <f t="shared" si="6"/>
        <v>-2753414967</v>
      </c>
      <c r="I38" s="6">
        <f t="shared" si="6"/>
        <v>0</v>
      </c>
    </row>
    <row r="39" spans="1:9" x14ac:dyDescent="0.25">
      <c r="B39" s="4"/>
      <c r="C39" s="4"/>
      <c r="D39" s="4"/>
      <c r="E39" s="4"/>
    </row>
    <row r="40" spans="1:9" x14ac:dyDescent="0.25">
      <c r="A40" s="22" t="s">
        <v>96</v>
      </c>
      <c r="B40" s="4"/>
      <c r="C40" s="4"/>
      <c r="D40" s="4"/>
      <c r="E40" s="4"/>
    </row>
    <row r="41" spans="1:9" x14ac:dyDescent="0.25">
      <c r="A41" t="s">
        <v>56</v>
      </c>
      <c r="B41" s="12">
        <v>9298912429</v>
      </c>
      <c r="C41" s="4">
        <v>11680865619</v>
      </c>
      <c r="D41" s="4">
        <v>5030731507</v>
      </c>
      <c r="E41" s="4">
        <v>13895011449</v>
      </c>
      <c r="F41" s="12">
        <v>3440861951</v>
      </c>
      <c r="G41" s="12">
        <v>678928161</v>
      </c>
    </row>
    <row r="42" spans="1:9" x14ac:dyDescent="0.25">
      <c r="A42" t="s">
        <v>57</v>
      </c>
      <c r="B42" s="4">
        <v>-687900686</v>
      </c>
      <c r="C42" s="4">
        <v>-687900686</v>
      </c>
      <c r="D42" s="4"/>
      <c r="E42" s="4"/>
      <c r="F42" s="4"/>
      <c r="H42" s="12">
        <v>-415003576</v>
      </c>
    </row>
    <row r="43" spans="1:9" x14ac:dyDescent="0.25">
      <c r="A43" t="s">
        <v>113</v>
      </c>
      <c r="B43" s="4"/>
      <c r="C43" s="4"/>
      <c r="D43" s="4"/>
      <c r="E43" s="4"/>
      <c r="F43" s="4"/>
    </row>
    <row r="44" spans="1:9" x14ac:dyDescent="0.25">
      <c r="A44" t="s">
        <v>114</v>
      </c>
      <c r="B44" s="4"/>
      <c r="C44" s="4"/>
      <c r="D44" s="4"/>
      <c r="E44" s="4"/>
      <c r="F44" s="4">
        <v>5000000000</v>
      </c>
      <c r="H44" s="12">
        <v>-523437500</v>
      </c>
    </row>
    <row r="45" spans="1:9" x14ac:dyDescent="0.25">
      <c r="A45" t="s">
        <v>58</v>
      </c>
      <c r="B45" s="4"/>
      <c r="C45" s="4"/>
      <c r="D45" s="4"/>
      <c r="E45" s="4"/>
      <c r="F45" s="4"/>
    </row>
    <row r="46" spans="1:9" x14ac:dyDescent="0.25">
      <c r="A46" s="1"/>
      <c r="B46" s="6">
        <f t="shared" ref="B46:C46" si="7">SUM(B41:B45)</f>
        <v>8611011743</v>
      </c>
      <c r="C46" s="6">
        <f t="shared" si="7"/>
        <v>10992964933</v>
      </c>
      <c r="D46" s="6">
        <f t="shared" ref="D46:I46" si="8">SUM(D41:D45)</f>
        <v>5030731507</v>
      </c>
      <c r="E46" s="6">
        <f t="shared" si="8"/>
        <v>13895011449</v>
      </c>
      <c r="F46" s="6">
        <f t="shared" si="8"/>
        <v>8440861951</v>
      </c>
      <c r="G46" s="6">
        <f t="shared" si="8"/>
        <v>678928161</v>
      </c>
      <c r="H46" s="6">
        <f t="shared" si="8"/>
        <v>-938441076</v>
      </c>
      <c r="I46" s="6">
        <f t="shared" si="8"/>
        <v>0</v>
      </c>
    </row>
    <row r="47" spans="1:9" x14ac:dyDescent="0.25">
      <c r="A47" s="22" t="s">
        <v>97</v>
      </c>
      <c r="B47" s="6">
        <f t="shared" ref="B47:C47" si="9">B30+B38+B46</f>
        <v>785334906</v>
      </c>
      <c r="C47" s="6">
        <f t="shared" si="9"/>
        <v>2004680601</v>
      </c>
      <c r="D47" s="6">
        <f t="shared" ref="D47:I47" si="10">D30+D38+D46</f>
        <v>-1873054928</v>
      </c>
      <c r="E47" s="6">
        <f t="shared" si="10"/>
        <v>3971059944</v>
      </c>
      <c r="F47" s="6">
        <f t="shared" si="10"/>
        <v>4007693207</v>
      </c>
      <c r="G47" s="6">
        <f t="shared" si="10"/>
        <v>1650356842</v>
      </c>
      <c r="H47" s="6">
        <f t="shared" si="10"/>
        <v>-4938834874</v>
      </c>
      <c r="I47" s="6">
        <f t="shared" si="10"/>
        <v>0</v>
      </c>
    </row>
    <row r="48" spans="1:9" x14ac:dyDescent="0.25">
      <c r="A48" s="25" t="s">
        <v>98</v>
      </c>
      <c r="B48" s="12">
        <v>633006250</v>
      </c>
      <c r="C48" s="4">
        <v>857487225</v>
      </c>
      <c r="D48" s="4">
        <v>14331649</v>
      </c>
      <c r="E48" s="4">
        <v>52980281</v>
      </c>
      <c r="F48" s="12">
        <v>507071968</v>
      </c>
      <c r="G48" s="12">
        <v>5684006</v>
      </c>
    </row>
    <row r="49" spans="1:10" x14ac:dyDescent="0.25">
      <c r="A49" s="25" t="s">
        <v>99</v>
      </c>
      <c r="B49" s="12">
        <v>29000627043</v>
      </c>
      <c r="C49" s="4">
        <v>29000627043</v>
      </c>
      <c r="D49" s="4">
        <v>29000627043</v>
      </c>
      <c r="E49" s="4">
        <v>25400107442</v>
      </c>
      <c r="F49" s="12">
        <v>25400107442</v>
      </c>
      <c r="G49">
        <v>33426331874</v>
      </c>
      <c r="H49" s="12">
        <v>67410406815</v>
      </c>
    </row>
    <row r="50" spans="1:10" x14ac:dyDescent="0.25">
      <c r="A50" s="22" t="s">
        <v>100</v>
      </c>
      <c r="B50" s="6">
        <f>SUM(B47:B49)+2</f>
        <v>30418968201</v>
      </c>
      <c r="C50" s="6">
        <f>SUM(C47:C49)+1</f>
        <v>31862794870</v>
      </c>
      <c r="D50" s="6">
        <f>SUM(D47:D49)</f>
        <v>27141903764</v>
      </c>
      <c r="E50" s="6">
        <f>SUM(E47:E49)-1</f>
        <v>29424147666</v>
      </c>
      <c r="F50" s="6">
        <f>SUM(F47:F49)</f>
        <v>29914872617</v>
      </c>
      <c r="G50" s="6">
        <f>SUM(G47:G49)</f>
        <v>35082372722</v>
      </c>
      <c r="H50" s="6">
        <f>SUM(H47:H49)</f>
        <v>62471571941</v>
      </c>
      <c r="I50" s="6">
        <f t="shared" ref="I50" si="11">SUM(I47:I49)</f>
        <v>0</v>
      </c>
      <c r="J50" s="6"/>
    </row>
    <row r="51" spans="1:10" x14ac:dyDescent="0.25">
      <c r="A51" s="25" t="s">
        <v>101</v>
      </c>
      <c r="B51" s="26">
        <f t="shared" ref="B51:I51" si="12">B30/B52</f>
        <v>-10.415125173384663</v>
      </c>
      <c r="C51" s="26">
        <f t="shared" si="12"/>
        <v>-7.8068152708976317</v>
      </c>
      <c r="D51" s="26">
        <f t="shared" si="12"/>
        <v>-15.472397543765039</v>
      </c>
      <c r="E51" s="26">
        <f t="shared" si="12"/>
        <v>-16.126540941492003</v>
      </c>
      <c r="F51" s="26">
        <f t="shared" si="12"/>
        <v>-3.0734098856659737</v>
      </c>
      <c r="G51" s="26">
        <f t="shared" si="12"/>
        <v>3.3909559529932638</v>
      </c>
      <c r="H51" s="26">
        <f t="shared" si="12"/>
        <v>-2.4939576620000001</v>
      </c>
      <c r="I51" s="26" t="e">
        <f t="shared" si="12"/>
        <v>#DIV/0!</v>
      </c>
    </row>
    <row r="52" spans="1:10" x14ac:dyDescent="0.25">
      <c r="A52" s="22" t="s">
        <v>102</v>
      </c>
      <c r="B52" s="5">
        <f>'1'!B40/10</f>
        <v>722295720</v>
      </c>
      <c r="C52" s="5">
        <f>'1'!C40/10</f>
        <v>722295720</v>
      </c>
      <c r="D52" s="5">
        <f>'1'!D40/10</f>
        <v>722295720</v>
      </c>
      <c r="E52" s="5">
        <f>'1'!E40/10</f>
        <v>812582685</v>
      </c>
      <c r="F52" s="5">
        <f>'1'!F40/10</f>
        <v>812582685</v>
      </c>
      <c r="G52" s="5">
        <f>'1'!G40/10</f>
        <v>812582685</v>
      </c>
      <c r="H52" s="5">
        <f>'1'!H40/10</f>
        <v>500000000</v>
      </c>
      <c r="I52" s="5">
        <f>'1'!I40/10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9" sqref="G19"/>
    </sheetView>
  </sheetViews>
  <sheetFormatPr defaultRowHeight="15" x14ac:dyDescent="0.25"/>
  <cols>
    <col min="1" max="1" width="33" customWidth="1"/>
    <col min="2" max="2" width="12.85546875" customWidth="1"/>
    <col min="3" max="3" width="13.140625" customWidth="1"/>
    <col min="4" max="4" width="13.5703125" customWidth="1"/>
    <col min="5" max="5" width="12.42578125" customWidth="1"/>
    <col min="6" max="6" width="14.42578125" customWidth="1"/>
    <col min="7" max="7" width="11.28515625" customWidth="1"/>
  </cols>
  <sheetData>
    <row r="1" spans="1:7" x14ac:dyDescent="0.25">
      <c r="A1" s="1" t="s">
        <v>70</v>
      </c>
    </row>
    <row r="2" spans="1:7" x14ac:dyDescent="0.25">
      <c r="A2" s="1" t="s">
        <v>62</v>
      </c>
    </row>
    <row r="3" spans="1:7" x14ac:dyDescent="0.25">
      <c r="A3" t="s">
        <v>69</v>
      </c>
    </row>
    <row r="4" spans="1:7" x14ac:dyDescent="0.25">
      <c r="B4" s="15" t="s">
        <v>67</v>
      </c>
      <c r="C4" s="15" t="s">
        <v>66</v>
      </c>
      <c r="D4" s="15" t="s">
        <v>68</v>
      </c>
      <c r="E4" s="15" t="s">
        <v>67</v>
      </c>
      <c r="F4" s="15" t="s">
        <v>66</v>
      </c>
      <c r="G4" s="15" t="s">
        <v>68</v>
      </c>
    </row>
    <row r="5" spans="1:7" ht="15.75" x14ac:dyDescent="0.25">
      <c r="B5" s="18">
        <v>42916</v>
      </c>
      <c r="C5" s="18">
        <v>43008</v>
      </c>
      <c r="D5" s="18">
        <v>43190</v>
      </c>
      <c r="E5" s="18">
        <v>43281</v>
      </c>
      <c r="F5" s="18">
        <v>43373</v>
      </c>
      <c r="G5" s="27">
        <v>43555</v>
      </c>
    </row>
    <row r="6" spans="1:7" x14ac:dyDescent="0.25">
      <c r="A6" t="s">
        <v>103</v>
      </c>
      <c r="B6" s="14">
        <f>'2'!B7/'2'!B8</f>
        <v>0.27067195035078584</v>
      </c>
      <c r="C6" s="14">
        <f>'2'!C7/'2'!C8</f>
        <v>0.25918059099493379</v>
      </c>
      <c r="D6" s="14">
        <f>'2'!D7/'2'!D8</f>
        <v>0.2748947204483625</v>
      </c>
      <c r="E6" s="14">
        <f>'2'!E7/'2'!E8</f>
        <v>0.2775492651610344</v>
      </c>
      <c r="F6" s="14">
        <f>'2'!F7/'2'!F8</f>
        <v>0.2714473544430393</v>
      </c>
      <c r="G6" s="14">
        <f>'2'!G7/'2'!G8</f>
        <v>0.25022897468542382</v>
      </c>
    </row>
    <row r="7" spans="1:7" x14ac:dyDescent="0.25">
      <c r="A7" t="s">
        <v>63</v>
      </c>
      <c r="B7" s="14">
        <f>'2'!B30/'2'!B15</f>
        <v>0.57763861494422208</v>
      </c>
      <c r="C7" s="14">
        <f>'2'!C30/'2'!C15</f>
        <v>0.57059994427395855</v>
      </c>
      <c r="D7" s="14">
        <f>'2'!D30/'2'!D15</f>
        <v>0.53857094076409995</v>
      </c>
      <c r="E7" s="14">
        <f>'2'!E30/'2'!E15</f>
        <v>0.53738610834518863</v>
      </c>
      <c r="F7" s="14">
        <f>'2'!F30/'2'!F15</f>
        <v>0.53613766540299168</v>
      </c>
      <c r="G7" s="14">
        <f>'2'!G30/'2'!G15</f>
        <v>0.59308273962853575</v>
      </c>
    </row>
    <row r="8" spans="1:7" x14ac:dyDescent="0.25">
      <c r="A8" t="s">
        <v>64</v>
      </c>
      <c r="B8" s="14">
        <f>'2'!B41/'2'!B15</f>
        <v>0.13199060387776168</v>
      </c>
      <c r="C8" s="14">
        <f>'2'!C41/'2'!C15</f>
        <v>0.15382087466632516</v>
      </c>
      <c r="D8" s="14">
        <f>'2'!D41/'2'!D15</f>
        <v>0.17718777330380464</v>
      </c>
      <c r="E8" s="14">
        <f>'2'!E41/'2'!E15</f>
        <v>0.12313904300358493</v>
      </c>
      <c r="F8" s="14">
        <f>'2'!F41/'2'!F15</f>
        <v>0.13922159180042201</v>
      </c>
      <c r="G8" s="14">
        <f>'2'!G41/'2'!G15</f>
        <v>0.15715229119209895</v>
      </c>
    </row>
    <row r="9" spans="1:7" x14ac:dyDescent="0.25">
      <c r="A9" t="s">
        <v>104</v>
      </c>
      <c r="B9" s="14">
        <f>'2'!B41/'1'!B24</f>
        <v>2.6689858929921945E-3</v>
      </c>
      <c r="C9" s="14">
        <f>'2'!C41/'1'!C24</f>
        <v>4.7161407916030068E-3</v>
      </c>
      <c r="D9" s="14">
        <f>'2'!D41/'1'!D24</f>
        <v>1.6218961431404611E-3</v>
      </c>
      <c r="E9" s="14">
        <f>'2'!E41/'1'!E24</f>
        <v>2.3330015816218404E-3</v>
      </c>
      <c r="F9" s="14">
        <f>'2'!F41/'1'!F24</f>
        <v>3.9362986837096743E-3</v>
      </c>
      <c r="G9" s="14">
        <f>'2'!G41/'1'!G24</f>
        <v>1.5047788201866653E-3</v>
      </c>
    </row>
    <row r="10" spans="1:7" x14ac:dyDescent="0.25">
      <c r="A10" t="s">
        <v>105</v>
      </c>
      <c r="B10" s="14">
        <f>'2'!B41/'1'!B51</f>
        <v>4.015263443337648E-2</v>
      </c>
      <c r="C10" s="14">
        <f>'2'!C41/'1'!C51</f>
        <v>7.0564845267502271E-2</v>
      </c>
      <c r="D10" s="14">
        <f>'2'!D41/'1'!D51</f>
        <v>2.449312064042675E-2</v>
      </c>
      <c r="E10" s="14">
        <f>'2'!E41/'1'!E51</f>
        <v>3.6402037360143184E-2</v>
      </c>
      <c r="F10" s="14">
        <f>'2'!F41/'1'!F51</f>
        <v>6.0913895502269284E-2</v>
      </c>
      <c r="G10" s="14">
        <f>'2'!G41/'1'!G51</f>
        <v>2.4354844623035891E-2</v>
      </c>
    </row>
    <row r="11" spans="1:7" x14ac:dyDescent="0.25">
      <c r="A11" t="s">
        <v>65</v>
      </c>
      <c r="B11" s="14">
        <v>0.12180000000000001</v>
      </c>
      <c r="C11" s="14">
        <v>0.112</v>
      </c>
      <c r="D11" s="14">
        <v>0.1046</v>
      </c>
      <c r="E11" s="14">
        <v>0.13669999999999999</v>
      </c>
      <c r="F11" s="14">
        <v>0.1196</v>
      </c>
      <c r="G11" s="14"/>
    </row>
    <row r="12" spans="1:7" x14ac:dyDescent="0.25">
      <c r="A12" t="s">
        <v>106</v>
      </c>
      <c r="B12" s="14">
        <v>4.1500000000000002E-2</v>
      </c>
      <c r="C12" s="14">
        <v>5.4899999999999997E-2</v>
      </c>
      <c r="D12" s="14">
        <v>4.6600000000000003E-2</v>
      </c>
      <c r="E12" s="14">
        <v>4.0099999999999997E-2</v>
      </c>
      <c r="F12" s="14">
        <v>5.9799999999999999E-2</v>
      </c>
      <c r="G12" s="14"/>
    </row>
    <row r="13" spans="1:7" x14ac:dyDescent="0.25">
      <c r="A13" t="s">
        <v>107</v>
      </c>
      <c r="B13" s="14">
        <v>0.84219999999999995</v>
      </c>
      <c r="C13" s="14">
        <v>0.81259999999999999</v>
      </c>
      <c r="D13" s="14">
        <v>0.84740000000000004</v>
      </c>
      <c r="E13" s="14">
        <v>0.8387</v>
      </c>
      <c r="F13" s="14">
        <v>0.82640000000000002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2018-11-06T07:41:38Z</dcterms:created>
  <dcterms:modified xsi:type="dcterms:W3CDTF">2020-04-12T14:30:44Z</dcterms:modified>
</cp:coreProperties>
</file>