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83" activeTab="2"/>
  </bookViews>
  <sheets>
    <sheet name="1" sheetId="1" r:id="rId1"/>
    <sheet name="2" sheetId="7" r:id="rId2"/>
    <sheet name="3" sheetId="3" r:id="rId3"/>
    <sheet name="Ratio" sheetId="6" r:id="rId4"/>
  </sheets>
  <calcPr calcId="162913"/>
</workbook>
</file>

<file path=xl/calcChain.xml><?xml version="1.0" encoding="utf-8"?>
<calcChain xmlns="http://schemas.openxmlformats.org/spreadsheetml/2006/main">
  <c r="I36" i="1" l="1"/>
  <c r="H39" i="1" l="1"/>
  <c r="I39" i="1"/>
  <c r="H36" i="1"/>
  <c r="I66" i="3"/>
  <c r="I59" i="3"/>
  <c r="I53" i="3"/>
  <c r="I40" i="3"/>
  <c r="H22" i="3"/>
  <c r="I22" i="3"/>
  <c r="I48" i="7"/>
  <c r="I42" i="7"/>
  <c r="I40" i="7"/>
  <c r="I29" i="7"/>
  <c r="I14" i="7"/>
  <c r="I7" i="7"/>
  <c r="I63" i="1"/>
  <c r="I58" i="1"/>
  <c r="I62" i="1" s="1"/>
  <c r="I17" i="1"/>
  <c r="I14" i="1"/>
  <c r="I10" i="1"/>
  <c r="I7" i="1"/>
  <c r="I59" i="1" l="1"/>
  <c r="I42" i="3"/>
  <c r="I15" i="7"/>
  <c r="I31" i="7" s="1"/>
  <c r="I41" i="7" s="1"/>
  <c r="I46" i="7" s="1"/>
  <c r="I47" i="7" s="1"/>
  <c r="I23" i="1"/>
  <c r="H42" i="7"/>
  <c r="H48" i="7"/>
  <c r="H40" i="7"/>
  <c r="H29" i="7"/>
  <c r="H14" i="7"/>
  <c r="H7" i="7"/>
  <c r="H66" i="3"/>
  <c r="H59" i="3"/>
  <c r="H53" i="3"/>
  <c r="H40" i="3"/>
  <c r="H63" i="1"/>
  <c r="H58" i="1"/>
  <c r="H62" i="1" s="1"/>
  <c r="H17" i="1"/>
  <c r="H14" i="1"/>
  <c r="H10" i="1"/>
  <c r="H7" i="1"/>
  <c r="I65" i="3" l="1"/>
  <c r="I61" i="3"/>
  <c r="I64" i="3" s="1"/>
  <c r="H42" i="3"/>
  <c r="H65" i="3" s="1"/>
  <c r="H15" i="7"/>
  <c r="H31" i="7" s="1"/>
  <c r="H41" i="7" s="1"/>
  <c r="H46" i="7" s="1"/>
  <c r="H47" i="7" s="1"/>
  <c r="H59" i="1"/>
  <c r="H23" i="1"/>
  <c r="G63" i="1"/>
  <c r="H61" i="3" l="1"/>
  <c r="H64" i="3" s="1"/>
  <c r="G10" i="1"/>
  <c r="G66" i="3"/>
  <c r="G59" i="3"/>
  <c r="G53" i="3"/>
  <c r="G40" i="3"/>
  <c r="G22" i="3"/>
  <c r="G48" i="7"/>
  <c r="G42" i="7"/>
  <c r="G40" i="7"/>
  <c r="G29" i="7"/>
  <c r="G14" i="7"/>
  <c r="G7" i="7"/>
  <c r="G58" i="1"/>
  <c r="G62" i="1" s="1"/>
  <c r="F58" i="1"/>
  <c r="G36" i="1"/>
  <c r="G39" i="1" s="1"/>
  <c r="G17" i="1"/>
  <c r="G14" i="1"/>
  <c r="G7" i="1"/>
  <c r="G23" i="1" l="1"/>
  <c r="G42" i="3"/>
  <c r="G65" i="3" s="1"/>
  <c r="G15" i="7"/>
  <c r="G31" i="7" s="1"/>
  <c r="G41" i="7" s="1"/>
  <c r="G46" i="7" s="1"/>
  <c r="G47" i="7" s="1"/>
  <c r="G59" i="1"/>
  <c r="C66" i="3"/>
  <c r="D66" i="3"/>
  <c r="E66" i="3"/>
  <c r="F66" i="3"/>
  <c r="B66" i="3"/>
  <c r="C63" i="1"/>
  <c r="D63" i="1"/>
  <c r="E63" i="1"/>
  <c r="F63" i="1"/>
  <c r="B63" i="1"/>
  <c r="C48" i="7"/>
  <c r="D48" i="7"/>
  <c r="E48" i="7"/>
  <c r="F48" i="7"/>
  <c r="B48" i="7"/>
  <c r="F6" i="6"/>
  <c r="F42" i="7"/>
  <c r="E42" i="7"/>
  <c r="D42" i="7"/>
  <c r="C42" i="7"/>
  <c r="B42" i="7"/>
  <c r="F40" i="7"/>
  <c r="E40" i="7"/>
  <c r="D40" i="7"/>
  <c r="C40" i="7"/>
  <c r="B40" i="7"/>
  <c r="F29" i="7"/>
  <c r="E29" i="7"/>
  <c r="D29" i="7"/>
  <c r="C29" i="7"/>
  <c r="B29" i="7"/>
  <c r="F14" i="7"/>
  <c r="E14" i="7"/>
  <c r="D14" i="7"/>
  <c r="C14" i="7"/>
  <c r="B14" i="7"/>
  <c r="F7" i="7"/>
  <c r="E7" i="7"/>
  <c r="D7" i="7"/>
  <c r="D6" i="6" s="1"/>
  <c r="C7" i="7"/>
  <c r="B7" i="7"/>
  <c r="B6" i="6" s="1"/>
  <c r="E15" i="7" l="1"/>
  <c r="E31" i="7" s="1"/>
  <c r="C15" i="7"/>
  <c r="C31" i="7" s="1"/>
  <c r="C41" i="7" s="1"/>
  <c r="C46" i="7" s="1"/>
  <c r="C8" i="6" s="1"/>
  <c r="G61" i="3"/>
  <c r="G64" i="3" s="1"/>
  <c r="E41" i="7"/>
  <c r="E46" i="7" s="1"/>
  <c r="E7" i="6"/>
  <c r="C47" i="7"/>
  <c r="B15" i="7"/>
  <c r="B31" i="7" s="1"/>
  <c r="F15" i="7"/>
  <c r="F31" i="7" s="1"/>
  <c r="E6" i="6"/>
  <c r="D15" i="7"/>
  <c r="D31" i="7" s="1"/>
  <c r="C7" i="6"/>
  <c r="C6" i="6"/>
  <c r="D22" i="3"/>
  <c r="E22" i="3"/>
  <c r="F53" i="3"/>
  <c r="F22" i="3"/>
  <c r="B14" i="1"/>
  <c r="D36" i="1"/>
  <c r="D39" i="1" s="1"/>
  <c r="E17" i="1"/>
  <c r="F10" i="1"/>
  <c r="B41" i="7" l="1"/>
  <c r="B46" i="7" s="1"/>
  <c r="B7" i="6"/>
  <c r="D41" i="7"/>
  <c r="D46" i="7" s="1"/>
  <c r="D7" i="6"/>
  <c r="F41" i="7"/>
  <c r="F46" i="7" s="1"/>
  <c r="F7" i="6"/>
  <c r="E47" i="7"/>
  <c r="E8" i="6"/>
  <c r="B36" i="1"/>
  <c r="B39" i="1" s="1"/>
  <c r="D47" i="7" l="1"/>
  <c r="D8" i="6"/>
  <c r="F47" i="7"/>
  <c r="F8" i="6"/>
  <c r="F10" i="6"/>
  <c r="B8" i="6"/>
  <c r="B47" i="7"/>
  <c r="F62" i="1" l="1"/>
  <c r="B22" i="3"/>
  <c r="D59" i="3"/>
  <c r="E59" i="3"/>
  <c r="F59" i="3"/>
  <c r="B59" i="3"/>
  <c r="C59" i="3"/>
  <c r="C40" i="3"/>
  <c r="C22" i="3"/>
  <c r="C36" i="1"/>
  <c r="C39" i="1" s="1"/>
  <c r="F36" i="1"/>
  <c r="F39" i="1" s="1"/>
  <c r="F7" i="1"/>
  <c r="F14" i="1"/>
  <c r="F59" i="1" l="1"/>
  <c r="F40" i="3"/>
  <c r="F42" i="3" s="1"/>
  <c r="E58" i="1"/>
  <c r="E10" i="6" s="1"/>
  <c r="F17" i="1"/>
  <c r="F23" i="1" s="1"/>
  <c r="F9" i="6" s="1"/>
  <c r="D53" i="3"/>
  <c r="E53" i="3"/>
  <c r="D40" i="3"/>
  <c r="D42" i="3" s="1"/>
  <c r="D65" i="3" s="1"/>
  <c r="E40" i="3"/>
  <c r="E42" i="3" s="1"/>
  <c r="E65" i="3" s="1"/>
  <c r="F65" i="3" l="1"/>
  <c r="K42" i="3"/>
  <c r="E62" i="1"/>
  <c r="F13" i="6"/>
  <c r="D61" i="3"/>
  <c r="D64" i="3" s="1"/>
  <c r="E61" i="3"/>
  <c r="E64" i="3" s="1"/>
  <c r="F61" i="3"/>
  <c r="F64" i="3" s="1"/>
  <c r="D58" i="1"/>
  <c r="D10" i="6" s="1"/>
  <c r="E36" i="1"/>
  <c r="E39" i="1" s="1"/>
  <c r="D17" i="1"/>
  <c r="D14" i="1"/>
  <c r="E14" i="1"/>
  <c r="D10" i="1"/>
  <c r="E10" i="1"/>
  <c r="D7" i="1"/>
  <c r="E7" i="1"/>
  <c r="E59" i="1" l="1"/>
  <c r="D62" i="1"/>
  <c r="D13" i="6"/>
  <c r="D23" i="1"/>
  <c r="D9" i="6" s="1"/>
  <c r="E13" i="6"/>
  <c r="E23" i="1"/>
  <c r="E9" i="6" s="1"/>
  <c r="D59" i="1" l="1"/>
  <c r="B40" i="3"/>
  <c r="C53" i="3"/>
  <c r="C7" i="1"/>
  <c r="C58" i="1"/>
  <c r="C10" i="6" s="1"/>
  <c r="C17" i="1"/>
  <c r="C13" i="6" s="1"/>
  <c r="C14" i="1"/>
  <c r="C10" i="1"/>
  <c r="C23" i="1" l="1"/>
  <c r="C9" i="6" s="1"/>
  <c r="C62" i="1"/>
  <c r="C59" i="1"/>
  <c r="C42" i="3"/>
  <c r="B53" i="3"/>
  <c r="B7" i="1"/>
  <c r="B10" i="1"/>
  <c r="B17" i="1"/>
  <c r="B58" i="1"/>
  <c r="B10" i="6" s="1"/>
  <c r="B13" i="6" l="1"/>
  <c r="B23" i="1"/>
  <c r="B9" i="6" s="1"/>
  <c r="B62" i="1"/>
  <c r="C65" i="3"/>
  <c r="C61" i="3"/>
  <c r="C64" i="3" s="1"/>
  <c r="B59" i="1"/>
  <c r="B42" i="3"/>
  <c r="B65" i="3" l="1"/>
  <c r="B61" i="3"/>
  <c r="B64" i="3" s="1"/>
</calcChain>
</file>

<file path=xl/sharedStrings.xml><?xml version="1.0" encoding="utf-8"?>
<sst xmlns="http://schemas.openxmlformats.org/spreadsheetml/2006/main" count="195" uniqueCount="162">
  <si>
    <t>Eastern Bank Limited</t>
  </si>
  <si>
    <t>Cash</t>
  </si>
  <si>
    <t>In hand(including foreign currencies)</t>
  </si>
  <si>
    <t>In Bangladesh</t>
  </si>
  <si>
    <t>Outside Bangladesh</t>
  </si>
  <si>
    <t>Money at call and on short notice</t>
  </si>
  <si>
    <t>Investments</t>
  </si>
  <si>
    <t>Government</t>
  </si>
  <si>
    <t>Others</t>
  </si>
  <si>
    <t>Bills purchased and discontinued</t>
  </si>
  <si>
    <t>Liabilities</t>
  </si>
  <si>
    <t>Deposits and other accounts</t>
  </si>
  <si>
    <t>Demand deposits</t>
  </si>
  <si>
    <t>Bills payable</t>
  </si>
  <si>
    <t>Savings bank deposits</t>
  </si>
  <si>
    <t>Short-term deposits</t>
  </si>
  <si>
    <t>Fixed deposits</t>
  </si>
  <si>
    <t>Bearer certificate of deposits</t>
  </si>
  <si>
    <t>other deposits</t>
  </si>
  <si>
    <t>Other liabilities</t>
  </si>
  <si>
    <t>Non-Controlling Interest</t>
  </si>
  <si>
    <t>Paid-up capital</t>
  </si>
  <si>
    <t>Retained earnings</t>
  </si>
  <si>
    <t>Proposed dividend</t>
  </si>
  <si>
    <t>Interest Income</t>
  </si>
  <si>
    <t>Investment income</t>
  </si>
  <si>
    <t>Other income</t>
  </si>
  <si>
    <t>Salary and allowances</t>
  </si>
  <si>
    <t>Legal expenses</t>
  </si>
  <si>
    <t>Chief executive's salary and fees</t>
  </si>
  <si>
    <t>Directors' fees</t>
  </si>
  <si>
    <t>Auditors' fees</t>
  </si>
  <si>
    <t>Charges on loan losses</t>
  </si>
  <si>
    <t>Depreciation and repair of Bank's asset</t>
  </si>
  <si>
    <t>Other expenses</t>
  </si>
  <si>
    <t>Provision against loans and advances</t>
  </si>
  <si>
    <t>Provision for Bad and Doubtful Debts</t>
  </si>
  <si>
    <t>Provision for diminution in value of investment</t>
  </si>
  <si>
    <t>Current tax</t>
  </si>
  <si>
    <t>Deferred tax</t>
  </si>
  <si>
    <t xml:space="preserve">Interest receipts </t>
  </si>
  <si>
    <t>Interest payments</t>
  </si>
  <si>
    <t>Dividend received</t>
  </si>
  <si>
    <t>Recoveries on loans previously written off</t>
  </si>
  <si>
    <t>Cash payment to employee</t>
  </si>
  <si>
    <t>Cash payment to suppliers</t>
  </si>
  <si>
    <t>Income tax paid</t>
  </si>
  <si>
    <t>Treasury Bills</t>
  </si>
  <si>
    <t>Loans and advance to customers</t>
  </si>
  <si>
    <t>Other asset</t>
  </si>
  <si>
    <t>Deposit from other banks</t>
  </si>
  <si>
    <t>Deposit from customers</t>
  </si>
  <si>
    <t>Certificate of Deposit</t>
  </si>
  <si>
    <t>Trading liabilities</t>
  </si>
  <si>
    <t>Dividend Received</t>
  </si>
  <si>
    <t>Interest Received</t>
  </si>
  <si>
    <t>Dividend paid</t>
  </si>
  <si>
    <t>Reserve against Pre-take Over Loss</t>
  </si>
  <si>
    <t>Pre-Take Over loss</t>
  </si>
  <si>
    <t>Asset Revaluation Reserve</t>
  </si>
  <si>
    <t>Reserve for Building Funds</t>
  </si>
  <si>
    <t>Dividend Distribution Tax on Dividend</t>
  </si>
  <si>
    <t>Payment Under Voluntary Separation Scheme</t>
  </si>
  <si>
    <t>Specific Provision</t>
  </si>
  <si>
    <t>General Provosion</t>
  </si>
  <si>
    <t>Other income received</t>
  </si>
  <si>
    <t>Salaries and allowances paid</t>
  </si>
  <si>
    <t xml:space="preserve">Depreciation charged </t>
  </si>
  <si>
    <t>Income from investments</t>
  </si>
  <si>
    <t>Balance against cash reserve requirement</t>
  </si>
  <si>
    <t>Recovery of BCCI assets</t>
  </si>
  <si>
    <t xml:space="preserve">Other investment </t>
  </si>
  <si>
    <t>Decrease in long-term borrowing</t>
  </si>
  <si>
    <t>Forex Gain/Loss</t>
  </si>
  <si>
    <t>Non Banking asset</t>
  </si>
  <si>
    <t>Liability for Tax</t>
  </si>
  <si>
    <t>Liability for Provision</t>
  </si>
  <si>
    <t>Statutory reserve</t>
  </si>
  <si>
    <t>Reserve for Amortization of Treasury Securities (HTM)</t>
  </si>
  <si>
    <t>Reserve for Revaluation of Treasury Securities (HFT)</t>
  </si>
  <si>
    <t>Provision for Off-Balance Sheet Exposure</t>
  </si>
  <si>
    <t>Receipts from other operating activities</t>
  </si>
  <si>
    <t>Payment for other operating activities</t>
  </si>
  <si>
    <t>Increase in long-term borrowing</t>
  </si>
  <si>
    <t>Other provision</t>
  </si>
  <si>
    <t>Statutory deposit</t>
  </si>
  <si>
    <t>Ratio</t>
  </si>
  <si>
    <t>Operating Margin</t>
  </si>
  <si>
    <t>Net Margin</t>
  </si>
  <si>
    <t>Capital to Risk Weighted Assets Ratio</t>
  </si>
  <si>
    <t>-</t>
  </si>
  <si>
    <t>Surplus in  profit &amp; loss account</t>
  </si>
  <si>
    <t>Current deposits &amp; other accounts</t>
  </si>
  <si>
    <t>Excess of reserve over pre take over loss - BCCI</t>
  </si>
  <si>
    <t>Foreign currency translation difference</t>
  </si>
  <si>
    <t>Effects of exchange rate changes on cash and cash equivalents</t>
  </si>
  <si>
    <t>As at Quarter end</t>
  </si>
  <si>
    <t>Quarter 2</t>
  </si>
  <si>
    <t>Quarter 3</t>
  </si>
  <si>
    <t>Quarter 1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</si>
  <si>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</si>
  <si>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</si>
  <si>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</si>
  <si>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</si>
  <si>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</si>
  <si>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</si>
  <si>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</si>
  <si>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</si>
  <si>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Shareholders’ Equity</t>
  </si>
  <si>
    <t>Non-controlling interest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</si>
  <si>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</si>
  <si>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</si>
  <si>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</si>
  <si>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</si>
  <si>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</si>
  <si>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</si>
  <si>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</si>
  <si>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</si>
  <si>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</si>
  <si>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</si>
  <si>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</si>
  <si>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</si>
  <si>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</si>
  <si>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</si>
  <si>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</si>
  <si>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</si>
  <si>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</si>
  <si>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</si>
  <si>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</si>
  <si>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</si>
  <si>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</si>
  <si>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</si>
  <si>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</si>
  <si>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</si>
  <si>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</si>
  <si>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</si>
  <si>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</si>
  <si>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Balance with Bangladesh Bank and its bank(s)</t>
  </si>
  <si>
    <t>Loan, cash credits, overdrafts, etc.</t>
  </si>
  <si>
    <t>Dividend Equalization Reserve</t>
  </si>
  <si>
    <t>General  reserve</t>
  </si>
  <si>
    <t>Reserve for non-banking assets</t>
  </si>
  <si>
    <t>Interest paid on deposit, borrowings, etc.</t>
  </si>
  <si>
    <t>Commission, exchange, and brokerage</t>
  </si>
  <si>
    <t>Rent, taxes, Insurances, electricity, etc.</t>
  </si>
  <si>
    <t>Postage, stamps, telecommunication, etc.</t>
  </si>
  <si>
    <t>Stationery, printing, advertisement, etc.</t>
  </si>
  <si>
    <t>Other non-operating income</t>
  </si>
  <si>
    <t xml:space="preserve">Fees and commission receipts </t>
  </si>
  <si>
    <t>(Purchase)/sale of trading securities, bonds, etc.</t>
  </si>
  <si>
    <t>(Purchase)/sale of govt. securities</t>
  </si>
  <si>
    <t>Changes in non- trading securities, bonds, etc.</t>
  </si>
  <si>
    <t>sale of property, plant, and equipment</t>
  </si>
  <si>
    <t>Purchase of property, plant, and equipment</t>
  </si>
  <si>
    <t>Balance Sheet</t>
  </si>
  <si>
    <t>Income Statement</t>
  </si>
  <si>
    <t>Cash Flow Statement</t>
  </si>
  <si>
    <t>Total assest</t>
  </si>
  <si>
    <t>TOTAL SHAREHOLDERS' EQUITY</t>
  </si>
  <si>
    <t>TOTAL LIABILITIES AND SHAREHOLDERS' EQUITY</t>
  </si>
  <si>
    <t>Borrowing from other banks, financial institutions and agents</t>
  </si>
  <si>
    <t xml:space="preserve">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</si>
</sst>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0" fillId="0" borderId="0" xfId="0" applyFont="1" applyFill="1" applyBorder="1"/>
    <xf numFmtId="37" fontId="0" fillId="0" borderId="0" xfId="0" applyNumberFormat="1"/>
    <xf numFmtId="37" fontId="1" fillId="0" borderId="0" xfId="0" applyNumberFormat="1" applyFont="1"/>
    <xf numFmtId="37" fontId="0" fillId="0" borderId="0" xfId="0" applyNumberFormat="1" applyFont="1"/>
    <xf numFmtId="3" fontId="1" fillId="0" borderId="0" xfId="0" applyNumberFormat="1" applyFont="1"/>
    <xf numFmtId="3" fontId="0" fillId="0" borderId="0" xfId="0" applyNumberFormat="1"/>
    <xf numFmtId="164" fontId="0" fillId="0" borderId="0" xfId="1" applyNumberFormat="1" applyFont="1"/>
    <xf numFmtId="164" fontId="1" fillId="0" borderId="0" xfId="1" applyNumberFormat="1" applyFont="1"/>
    <xf numFmtId="0" fontId="0" fillId="0" borderId="0" xfId="0" applyFill="1"/>
    <xf numFmtId="0" fontId="1" fillId="0" borderId="0" xfId="0" applyFont="1" applyFill="1"/>
    <xf numFmtId="3" fontId="0" fillId="0" borderId="0" xfId="0" applyNumberFormat="1" applyFont="1"/>
    <xf numFmtId="3" fontId="0" fillId="0" borderId="0" xfId="0" applyNumberFormat="1" applyFill="1"/>
    <xf numFmtId="164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10" fontId="0" fillId="0" borderId="0" xfId="2" applyNumberFormat="1" applyFont="1"/>
    <xf numFmtId="10" fontId="0" fillId="0" borderId="0" xfId="0" applyNumberFormat="1"/>
    <xf numFmtId="3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5" fontId="2" fillId="0" borderId="0" xfId="0" applyNumberFormat="1" applyFont="1" applyAlignment="1">
      <alignment horizontal="right"/>
    </xf>
    <xf numFmtId="2" fontId="1" fillId="0" borderId="0" xfId="2" applyNumberFormat="1" applyFont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1" fillId="0" borderId="0" xfId="0" applyFont="1" applyAlignment="1">
      <alignment horizontal="right"/>
    </xf>
    <xf numFmtId="15" fontId="1" fillId="0" borderId="0" xfId="0" applyNumberFormat="1" applyFont="1"/>
    <xf numFmtId="9" fontId="1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pane xSplit="1" ySplit="5" topLeftCell="C6" activePane="bottomRight" state="frozen"/>
      <selection pane="topRight" activeCell="C1" sqref="C1"/>
      <selection pane="bottomLeft" activeCell="A5" sqref="A5"/>
      <selection pane="bottomRight" activeCell="K5" sqref="K5"/>
    </sheetView>
  </sheetViews>
  <sheetFormatPr defaultRowHeight="15" x14ac:dyDescent="0.25"/>
  <cols>
    <col min="1" max="1" width="42" customWidth="1"/>
    <col min="2" max="2" width="16" bestFit="1" customWidth="1"/>
    <col min="3" max="3" width="18" bestFit="1" customWidth="1"/>
    <col min="4" max="6" width="15.5703125" bestFit="1" customWidth="1"/>
    <col min="7" max="7" width="16.5703125" customWidth="1"/>
    <col min="8" max="8" width="15.85546875" customWidth="1"/>
    <col min="9" max="9" width="16.42578125" customWidth="1"/>
    <col min="11" max="11" width="10.140625" bestFit="1" customWidth="1"/>
    <col min="12" max="12" width="11.140625" bestFit="1" customWidth="1"/>
  </cols>
  <sheetData>
    <row r="1" spans="1:12" x14ac:dyDescent="0.25">
      <c r="A1" s="1" t="s">
        <v>0</v>
      </c>
    </row>
    <row r="2" spans="1:12" x14ac:dyDescent="0.25">
      <c r="A2" s="1" t="s">
        <v>154</v>
      </c>
    </row>
    <row r="3" spans="1:12" x14ac:dyDescent="0.25">
      <c r="A3" t="s">
        <v>96</v>
      </c>
    </row>
    <row r="4" spans="1:12" x14ac:dyDescent="0.25">
      <c r="B4" s="23" t="s">
        <v>97</v>
      </c>
      <c r="C4" s="23" t="s">
        <v>98</v>
      </c>
      <c r="D4" s="23" t="s">
        <v>99</v>
      </c>
      <c r="E4" s="23" t="s">
        <v>97</v>
      </c>
      <c r="F4" s="23" t="s">
        <v>98</v>
      </c>
      <c r="G4" s="35" t="s">
        <v>99</v>
      </c>
      <c r="H4" s="35" t="s">
        <v>97</v>
      </c>
      <c r="I4" s="1" t="s">
        <v>98</v>
      </c>
    </row>
    <row r="5" spans="1:12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  <c r="G5" s="36">
        <v>43555</v>
      </c>
      <c r="H5" s="36">
        <v>43646</v>
      </c>
      <c r="I5" s="36">
        <v>43738</v>
      </c>
    </row>
    <row r="6" spans="1:12" x14ac:dyDescent="0.25">
      <c r="A6" s="26" t="s">
        <v>100</v>
      </c>
    </row>
    <row r="7" spans="1:12" s="1" customFormat="1" x14ac:dyDescent="0.25">
      <c r="A7" s="27" t="s">
        <v>1</v>
      </c>
      <c r="B7" s="7">
        <f t="shared" ref="B7:E7" si="0">B8+B9</f>
        <v>14093356236</v>
      </c>
      <c r="C7" s="7">
        <f t="shared" si="0"/>
        <v>14144630023</v>
      </c>
      <c r="D7" s="7">
        <f t="shared" si="0"/>
        <v>15069284305</v>
      </c>
      <c r="E7" s="7">
        <f t="shared" si="0"/>
        <v>13294453723</v>
      </c>
      <c r="F7" s="7">
        <f>F8+F9</f>
        <v>16088013405</v>
      </c>
      <c r="G7" s="7">
        <f>G8+G9</f>
        <v>18780651472</v>
      </c>
      <c r="H7" s="7">
        <f t="shared" ref="H7:I7" si="1">H8+H9</f>
        <v>16913462245</v>
      </c>
      <c r="I7" s="7">
        <f t="shared" si="1"/>
        <v>17481882787</v>
      </c>
    </row>
    <row r="8" spans="1:12" x14ac:dyDescent="0.25">
      <c r="A8" t="s">
        <v>2</v>
      </c>
      <c r="B8" s="10">
        <v>3077458713</v>
      </c>
      <c r="C8" s="10">
        <v>2437958302</v>
      </c>
      <c r="D8" s="15">
        <v>2572702845</v>
      </c>
      <c r="E8" s="15">
        <v>2853897132</v>
      </c>
      <c r="F8" s="10">
        <v>2679824561</v>
      </c>
      <c r="G8" s="10">
        <v>3023797345</v>
      </c>
      <c r="H8" s="10">
        <v>3133937329</v>
      </c>
      <c r="I8" s="10">
        <v>2753715174</v>
      </c>
    </row>
    <row r="9" spans="1:12" x14ac:dyDescent="0.25">
      <c r="A9" t="s">
        <v>137</v>
      </c>
      <c r="B9" s="10">
        <v>11015897523</v>
      </c>
      <c r="C9" s="10">
        <v>11706671721</v>
      </c>
      <c r="D9" s="10">
        <v>12496581460</v>
      </c>
      <c r="E9" s="10">
        <v>10440556591</v>
      </c>
      <c r="F9" s="10">
        <v>13408188844</v>
      </c>
      <c r="G9" s="10">
        <v>15756854127</v>
      </c>
      <c r="H9" s="10">
        <v>13779524916</v>
      </c>
      <c r="I9" s="10">
        <v>14728167613</v>
      </c>
    </row>
    <row r="10" spans="1:12" s="1" customFormat="1" x14ac:dyDescent="0.25">
      <c r="A10" s="28" t="s">
        <v>101</v>
      </c>
      <c r="B10" s="7">
        <f t="shared" ref="B10:E10" si="2">B11+B12</f>
        <v>10197102850</v>
      </c>
      <c r="C10" s="7">
        <f t="shared" si="2"/>
        <v>8774735074</v>
      </c>
      <c r="D10" s="7">
        <f t="shared" si="2"/>
        <v>13076214743</v>
      </c>
      <c r="E10" s="7">
        <f t="shared" si="2"/>
        <v>19395421445</v>
      </c>
      <c r="F10" s="7">
        <f>F11+F12</f>
        <v>14098212505</v>
      </c>
      <c r="G10" s="7">
        <f>G11+G12</f>
        <v>17456936569</v>
      </c>
      <c r="H10" s="7">
        <f t="shared" ref="H10:I10" si="3">H11+H12</f>
        <v>19053404617</v>
      </c>
      <c r="I10" s="7">
        <f t="shared" si="3"/>
        <v>16158239043</v>
      </c>
    </row>
    <row r="11" spans="1:12" x14ac:dyDescent="0.25">
      <c r="A11" t="s">
        <v>3</v>
      </c>
      <c r="B11" s="10">
        <v>9097069958</v>
      </c>
      <c r="C11" s="10">
        <v>8483894591</v>
      </c>
      <c r="D11" s="10">
        <v>12749008536</v>
      </c>
      <c r="E11" s="10">
        <v>18501635778</v>
      </c>
      <c r="F11" s="10">
        <v>12606473202</v>
      </c>
      <c r="G11" s="10">
        <v>15373744578</v>
      </c>
      <c r="H11" s="10">
        <v>18357567377</v>
      </c>
      <c r="I11" s="10">
        <v>14492806852</v>
      </c>
    </row>
    <row r="12" spans="1:12" x14ac:dyDescent="0.25">
      <c r="A12" t="s">
        <v>4</v>
      </c>
      <c r="B12" s="10">
        <v>1100032892</v>
      </c>
      <c r="C12" s="10">
        <v>290840483</v>
      </c>
      <c r="D12" s="10">
        <v>327206207</v>
      </c>
      <c r="E12" s="10">
        <v>893785667</v>
      </c>
      <c r="F12" s="10">
        <v>1491739303</v>
      </c>
      <c r="G12" s="10">
        <v>2083191991</v>
      </c>
      <c r="H12" s="10">
        <v>695837240</v>
      </c>
      <c r="I12" s="10">
        <v>1665432191</v>
      </c>
    </row>
    <row r="13" spans="1:12" s="1" customFormat="1" x14ac:dyDescent="0.25">
      <c r="A13" s="28" t="s">
        <v>5</v>
      </c>
      <c r="B13" s="9">
        <v>300000000</v>
      </c>
      <c r="C13" s="12"/>
      <c r="D13" s="9">
        <v>3320000000</v>
      </c>
      <c r="E13" s="9">
        <v>2330000000</v>
      </c>
      <c r="F13" s="22" t="s">
        <v>90</v>
      </c>
      <c r="G13" s="12">
        <v>1650000000</v>
      </c>
      <c r="H13" s="9">
        <v>269000000</v>
      </c>
      <c r="I13" s="9">
        <v>400000000</v>
      </c>
    </row>
    <row r="14" spans="1:12" s="1" customFormat="1" x14ac:dyDescent="0.25">
      <c r="A14" s="28" t="s">
        <v>6</v>
      </c>
      <c r="B14" s="7">
        <f>B15+B16</f>
        <v>25174861638</v>
      </c>
      <c r="C14" s="7">
        <f t="shared" ref="C14:E14" si="4">C15+C16</f>
        <v>24991742396</v>
      </c>
      <c r="D14" s="7">
        <f t="shared" si="4"/>
        <v>27725497151</v>
      </c>
      <c r="E14" s="7">
        <f t="shared" si="4"/>
        <v>30253813619</v>
      </c>
      <c r="F14" s="7">
        <f>F15+F16</f>
        <v>31432432505</v>
      </c>
      <c r="G14" s="7">
        <f>G15+G16</f>
        <v>29655760804</v>
      </c>
      <c r="H14" s="7">
        <f t="shared" ref="H14:I14" si="5">H15+H16</f>
        <v>34510911018</v>
      </c>
      <c r="I14" s="7">
        <f t="shared" si="5"/>
        <v>49144171641</v>
      </c>
    </row>
    <row r="15" spans="1:12" x14ac:dyDescent="0.25">
      <c r="A15" s="2" t="s">
        <v>7</v>
      </c>
      <c r="B15" s="10">
        <v>19151003540</v>
      </c>
      <c r="C15" s="10">
        <v>18360134893</v>
      </c>
      <c r="D15" s="10">
        <v>20698754464</v>
      </c>
      <c r="E15" s="10">
        <v>22658090354</v>
      </c>
      <c r="F15" s="10">
        <v>23792612117</v>
      </c>
      <c r="G15" s="10">
        <v>21946135340</v>
      </c>
      <c r="H15" s="10">
        <v>26457157189</v>
      </c>
      <c r="I15" s="10">
        <v>41080248695</v>
      </c>
    </row>
    <row r="16" spans="1:12" x14ac:dyDescent="0.25">
      <c r="A16" s="2" t="s">
        <v>8</v>
      </c>
      <c r="B16" s="10">
        <v>6023858098</v>
      </c>
      <c r="C16" s="10">
        <v>6631607503</v>
      </c>
      <c r="D16" s="10">
        <v>7026742687</v>
      </c>
      <c r="E16" s="10">
        <v>7595723265</v>
      </c>
      <c r="F16" s="10">
        <v>7639820388</v>
      </c>
      <c r="G16" s="10">
        <v>7709625464</v>
      </c>
      <c r="H16" s="10">
        <v>8053753829</v>
      </c>
      <c r="I16" s="10">
        <v>8063922946</v>
      </c>
      <c r="L16" s="10"/>
    </row>
    <row r="17" spans="1:9" s="1" customFormat="1" x14ac:dyDescent="0.25">
      <c r="A17" s="28" t="s">
        <v>102</v>
      </c>
      <c r="B17" s="7">
        <f t="shared" ref="B17:I17" si="6">B18+B19</f>
        <v>170966918380</v>
      </c>
      <c r="C17" s="7">
        <f t="shared" si="6"/>
        <v>176809944388</v>
      </c>
      <c r="D17" s="7">
        <f t="shared" si="6"/>
        <v>199288030009</v>
      </c>
      <c r="E17" s="7">
        <f>E18+E19</f>
        <v>210728688463</v>
      </c>
      <c r="F17" s="7">
        <f t="shared" si="6"/>
        <v>211025836429</v>
      </c>
      <c r="G17" s="7">
        <f t="shared" si="6"/>
        <v>212755099740</v>
      </c>
      <c r="H17" s="7">
        <f t="shared" si="6"/>
        <v>231808459818</v>
      </c>
      <c r="I17" s="7">
        <f t="shared" si="6"/>
        <v>227289043680</v>
      </c>
    </row>
    <row r="18" spans="1:9" x14ac:dyDescent="0.25">
      <c r="A18" s="2" t="s">
        <v>138</v>
      </c>
      <c r="B18" s="10">
        <v>151094443140</v>
      </c>
      <c r="C18" s="10">
        <v>152246732738</v>
      </c>
      <c r="D18" s="10">
        <v>173744972188</v>
      </c>
      <c r="E18" s="10">
        <v>183764419283</v>
      </c>
      <c r="F18" s="10">
        <v>186541098477</v>
      </c>
      <c r="G18" s="10">
        <v>192722467946</v>
      </c>
      <c r="H18" s="10">
        <v>207523785532</v>
      </c>
      <c r="I18" s="10">
        <v>205807036181</v>
      </c>
    </row>
    <row r="19" spans="1:9" x14ac:dyDescent="0.25">
      <c r="A19" s="2" t="s">
        <v>9</v>
      </c>
      <c r="B19" s="10">
        <v>19872475240</v>
      </c>
      <c r="C19" s="10">
        <v>24563211650</v>
      </c>
      <c r="D19" s="10">
        <v>25543057821</v>
      </c>
      <c r="E19" s="10">
        <v>26964269180</v>
      </c>
      <c r="F19" s="10">
        <v>24484737952</v>
      </c>
      <c r="G19" s="10">
        <v>20032631794</v>
      </c>
      <c r="H19" s="10">
        <v>24284674286</v>
      </c>
      <c r="I19" s="10">
        <v>21482007499</v>
      </c>
    </row>
    <row r="20" spans="1:9" s="1" customFormat="1" x14ac:dyDescent="0.25">
      <c r="A20" s="27" t="s">
        <v>103</v>
      </c>
      <c r="B20" s="9">
        <v>5998734962</v>
      </c>
      <c r="C20" s="12">
        <v>5977107542</v>
      </c>
      <c r="D20" s="9">
        <v>6732234298</v>
      </c>
      <c r="E20" s="9">
        <v>6790080511</v>
      </c>
      <c r="F20" s="9">
        <v>6814685867</v>
      </c>
      <c r="G20" s="9">
        <v>6645212310</v>
      </c>
      <c r="H20" s="9">
        <v>6606819759</v>
      </c>
      <c r="I20" s="9">
        <v>6619225282</v>
      </c>
    </row>
    <row r="21" spans="1:9" s="1" customFormat="1" x14ac:dyDescent="0.25">
      <c r="A21" s="27" t="s">
        <v>104</v>
      </c>
      <c r="B21" s="9">
        <v>4501012401</v>
      </c>
      <c r="C21" s="12">
        <v>4734144638</v>
      </c>
      <c r="D21" s="9">
        <v>3824038522</v>
      </c>
      <c r="E21" s="9">
        <v>4238671162</v>
      </c>
      <c r="F21" s="9">
        <v>4189057722</v>
      </c>
      <c r="G21" s="9">
        <v>3946373440</v>
      </c>
      <c r="H21" s="9">
        <v>4089951618</v>
      </c>
      <c r="I21" s="9">
        <v>5259132007</v>
      </c>
    </row>
    <row r="22" spans="1:9" s="1" customFormat="1" x14ac:dyDescent="0.25">
      <c r="A22" s="27" t="s">
        <v>105</v>
      </c>
      <c r="B22" s="9">
        <v>134016495</v>
      </c>
      <c r="C22" s="12">
        <v>134016495</v>
      </c>
      <c r="D22" s="9">
        <v>134016495</v>
      </c>
      <c r="E22" s="9">
        <v>134016495</v>
      </c>
      <c r="F22" s="9">
        <v>134016495</v>
      </c>
      <c r="G22" s="9">
        <v>134016495</v>
      </c>
      <c r="H22" s="9">
        <v>134016495</v>
      </c>
      <c r="I22" s="9">
        <v>134016495</v>
      </c>
    </row>
    <row r="23" spans="1:9" s="1" customFormat="1" x14ac:dyDescent="0.25">
      <c r="A23" s="1" t="s">
        <v>157</v>
      </c>
      <c r="B23" s="7">
        <f>B22+B21+B20+B17+B14+B13+B10+B7</f>
        <v>231366002962</v>
      </c>
      <c r="C23" s="7">
        <f>C7+C10+C14+C17+C13+C20+C21+C22</f>
        <v>235566320556</v>
      </c>
      <c r="D23" s="7">
        <f>D7+D10+D14+D17+D13+D20+D21+D22</f>
        <v>269169315523</v>
      </c>
      <c r="E23" s="7">
        <f>E7+E10+E14+E17+E13+E20+E21+E22</f>
        <v>287165145418</v>
      </c>
      <c r="F23" s="7">
        <f>F22+F21+F20+F17+F14+F10+F7</f>
        <v>283782254928</v>
      </c>
      <c r="G23" s="7">
        <f>G22+G21+G20+G17+G14+G10+G7+G13</f>
        <v>291024050830</v>
      </c>
      <c r="H23" s="7">
        <f t="shared" ref="H23:I23" si="7">H22+H21+H20+H17+H14+H10+H7+H13</f>
        <v>313386025570</v>
      </c>
      <c r="I23" s="7">
        <f t="shared" si="7"/>
        <v>322485710935</v>
      </c>
    </row>
    <row r="24" spans="1:9" x14ac:dyDescent="0.25">
      <c r="A24" s="26" t="s">
        <v>106</v>
      </c>
    </row>
    <row r="25" spans="1:9" x14ac:dyDescent="0.25">
      <c r="A25" s="28" t="s">
        <v>10</v>
      </c>
      <c r="D25" s="10"/>
    </row>
    <row r="26" spans="1:9" s="1" customFormat="1" x14ac:dyDescent="0.25">
      <c r="A26" s="28" t="s">
        <v>107</v>
      </c>
      <c r="B26" s="9">
        <v>42911900312</v>
      </c>
      <c r="C26" s="12">
        <v>48929696085</v>
      </c>
      <c r="D26" s="9">
        <v>52674385449</v>
      </c>
      <c r="E26" s="9">
        <v>54475393103</v>
      </c>
      <c r="F26" s="9">
        <v>54836772632</v>
      </c>
      <c r="G26" s="9">
        <v>40985980864</v>
      </c>
      <c r="H26" s="9">
        <v>50084477848</v>
      </c>
      <c r="I26" s="9">
        <v>55104271660</v>
      </c>
    </row>
    <row r="27" spans="1:9" x14ac:dyDescent="0.25">
      <c r="A27" s="28" t="s">
        <v>11</v>
      </c>
      <c r="D27" s="10"/>
    </row>
    <row r="28" spans="1:9" x14ac:dyDescent="0.25">
      <c r="A28" s="2" t="s">
        <v>92</v>
      </c>
      <c r="B28" s="10">
        <v>16455155982</v>
      </c>
      <c r="C28" s="10">
        <v>16467178320</v>
      </c>
      <c r="D28" s="10">
        <v>19513775296</v>
      </c>
      <c r="E28" s="10">
        <v>19235254398</v>
      </c>
      <c r="F28" s="10">
        <v>20198401096</v>
      </c>
      <c r="G28" s="10">
        <v>26695519768</v>
      </c>
      <c r="H28" s="10">
        <v>23926778991</v>
      </c>
      <c r="I28" s="10">
        <v>25392968278</v>
      </c>
    </row>
    <row r="29" spans="1:9" x14ac:dyDescent="0.25">
      <c r="A29" s="2" t="s">
        <v>12</v>
      </c>
    </row>
    <row r="30" spans="1:9" x14ac:dyDescent="0.25">
      <c r="A30" s="2" t="s">
        <v>13</v>
      </c>
      <c r="B30" s="10">
        <v>4280333570</v>
      </c>
      <c r="C30" s="10">
        <v>710822086</v>
      </c>
      <c r="D30" s="10">
        <v>942215660</v>
      </c>
      <c r="E30" s="10">
        <v>4033799834</v>
      </c>
      <c r="F30" s="10">
        <v>805379936</v>
      </c>
      <c r="G30" s="10">
        <v>690930454</v>
      </c>
      <c r="I30" s="10">
        <v>702241753</v>
      </c>
    </row>
    <row r="31" spans="1:9" x14ac:dyDescent="0.25">
      <c r="A31" t="s">
        <v>14</v>
      </c>
      <c r="B31" s="10">
        <v>41175631826</v>
      </c>
      <c r="C31" s="10">
        <v>41602634509</v>
      </c>
      <c r="D31" s="10">
        <v>42712900575</v>
      </c>
      <c r="E31" s="10">
        <v>43375225285</v>
      </c>
      <c r="F31" s="10">
        <v>44032786463</v>
      </c>
      <c r="G31" s="10">
        <v>46259841672</v>
      </c>
      <c r="H31" s="10">
        <v>48527286310</v>
      </c>
      <c r="I31" s="10">
        <v>48665897255</v>
      </c>
    </row>
    <row r="32" spans="1:9" x14ac:dyDescent="0.25">
      <c r="A32" t="s">
        <v>15</v>
      </c>
    </row>
    <row r="33" spans="1:9" x14ac:dyDescent="0.25">
      <c r="A33" t="s">
        <v>16</v>
      </c>
      <c r="B33" s="10">
        <v>92258390139</v>
      </c>
      <c r="C33" s="10">
        <v>91973826917</v>
      </c>
      <c r="D33" s="10"/>
      <c r="E33" s="10">
        <v>129206082547</v>
      </c>
      <c r="F33" s="10">
        <v>125856591236</v>
      </c>
      <c r="G33" s="10">
        <v>110644095328</v>
      </c>
      <c r="H33" s="10">
        <v>120565433581</v>
      </c>
      <c r="I33" s="10">
        <v>123997192576</v>
      </c>
    </row>
    <row r="34" spans="1:9" x14ac:dyDescent="0.25">
      <c r="A34" t="s">
        <v>17</v>
      </c>
      <c r="D34" s="10">
        <v>116295183985</v>
      </c>
      <c r="H34" s="10">
        <v>1174731831</v>
      </c>
    </row>
    <row r="35" spans="1:9" x14ac:dyDescent="0.25">
      <c r="A35" t="s">
        <v>18</v>
      </c>
      <c r="G35" s="10">
        <v>26348860430</v>
      </c>
      <c r="H35" s="10">
        <v>29206984086</v>
      </c>
      <c r="I35" s="10">
        <v>26411192892</v>
      </c>
    </row>
    <row r="36" spans="1:9" s="1" customFormat="1" x14ac:dyDescent="0.25">
      <c r="B36" s="7">
        <f>SUM(B28:B35)</f>
        <v>154169511517</v>
      </c>
      <c r="C36" s="7">
        <f>SUM(C28:C35)</f>
        <v>150754461832</v>
      </c>
      <c r="D36" s="7">
        <f>SUM(D28:D35)</f>
        <v>179464075516</v>
      </c>
      <c r="E36" s="7">
        <f t="shared" ref="E36" si="8">SUM(E28:E35)</f>
        <v>195850362064</v>
      </c>
      <c r="F36" s="7">
        <f>SUM(F28:F35)</f>
        <v>190893158731</v>
      </c>
      <c r="G36" s="7">
        <f>SUM(G28:G35)</f>
        <v>210639247652</v>
      </c>
      <c r="H36" s="7">
        <f>SUM(H28:H35)</f>
        <v>223401214799</v>
      </c>
      <c r="I36" s="7">
        <f>SUM(I28:I35)</f>
        <v>225169492754</v>
      </c>
    </row>
    <row r="37" spans="1:9" s="1" customFormat="1" x14ac:dyDescent="0.25">
      <c r="A37" s="28" t="s">
        <v>19</v>
      </c>
      <c r="B37" s="9">
        <v>13151485697</v>
      </c>
      <c r="C37" s="12"/>
      <c r="D37" s="9">
        <v>14815618897</v>
      </c>
      <c r="E37" s="9">
        <v>15252216078</v>
      </c>
      <c r="F37" s="9">
        <v>15690291906</v>
      </c>
      <c r="G37" s="9">
        <v>15162513811</v>
      </c>
      <c r="H37" s="9">
        <v>16418879771</v>
      </c>
      <c r="I37" s="9">
        <v>18015565650</v>
      </c>
    </row>
    <row r="38" spans="1:9" s="1" customFormat="1" x14ac:dyDescent="0.25">
      <c r="A38" s="28" t="s">
        <v>109</v>
      </c>
      <c r="C38" s="9">
        <v>13984673582</v>
      </c>
    </row>
    <row r="39" spans="1:9" s="1" customFormat="1" x14ac:dyDescent="0.25">
      <c r="B39" s="7">
        <f t="shared" ref="B39:H39" si="9">B38+B37+B36</f>
        <v>167320997214</v>
      </c>
      <c r="C39" s="7">
        <f t="shared" si="9"/>
        <v>164739135414</v>
      </c>
      <c r="D39" s="7">
        <f t="shared" si="9"/>
        <v>194279694413</v>
      </c>
      <c r="E39" s="7">
        <f t="shared" si="9"/>
        <v>211102578142</v>
      </c>
      <c r="F39" s="7">
        <f t="shared" si="9"/>
        <v>206583450637</v>
      </c>
      <c r="G39" s="7">
        <f t="shared" si="9"/>
        <v>225801761463</v>
      </c>
      <c r="H39" s="7">
        <f t="shared" si="9"/>
        <v>239820094570</v>
      </c>
      <c r="I39" s="7">
        <f>I38+I37+I36</f>
        <v>243185058404</v>
      </c>
    </row>
    <row r="40" spans="1:9" x14ac:dyDescent="0.25">
      <c r="A40" s="28" t="s">
        <v>108</v>
      </c>
    </row>
    <row r="41" spans="1:9" x14ac:dyDescent="0.25">
      <c r="A41" s="2" t="s">
        <v>21</v>
      </c>
      <c r="B41" s="10">
        <v>7379995890</v>
      </c>
      <c r="C41" s="10">
        <v>7379995890</v>
      </c>
      <c r="D41" s="10">
        <v>7379995890</v>
      </c>
      <c r="E41" s="10">
        <v>7379995890</v>
      </c>
      <c r="F41" s="10">
        <v>7379995890</v>
      </c>
      <c r="G41" s="10">
        <v>7379995890</v>
      </c>
      <c r="H41" s="10">
        <v>8117995479</v>
      </c>
      <c r="I41" s="10">
        <v>8117995479</v>
      </c>
    </row>
    <row r="42" spans="1:9" x14ac:dyDescent="0.25">
      <c r="A42" s="2" t="s">
        <v>77</v>
      </c>
      <c r="B42" s="10">
        <v>6991700268</v>
      </c>
      <c r="C42" s="10">
        <v>6991700268</v>
      </c>
      <c r="D42" s="10">
        <v>7379995890</v>
      </c>
      <c r="E42" s="10">
        <v>7379995890</v>
      </c>
      <c r="F42" s="10">
        <v>7379995890</v>
      </c>
      <c r="G42" s="10">
        <v>7379995890</v>
      </c>
      <c r="H42" s="10">
        <v>7379995890</v>
      </c>
      <c r="I42" s="10">
        <v>7379995890</v>
      </c>
    </row>
    <row r="43" spans="1:9" x14ac:dyDescent="0.25">
      <c r="A43" s="2" t="s">
        <v>94</v>
      </c>
      <c r="B43" s="10">
        <v>3883248</v>
      </c>
      <c r="C43" s="11">
        <v>4549448</v>
      </c>
      <c r="D43" s="10">
        <v>15787985</v>
      </c>
      <c r="E43" s="10">
        <v>8568811</v>
      </c>
      <c r="F43" s="10">
        <v>8879245</v>
      </c>
      <c r="G43" s="10">
        <v>5272698</v>
      </c>
      <c r="H43" s="10">
        <v>2917814</v>
      </c>
      <c r="I43" s="10">
        <v>3065214</v>
      </c>
    </row>
    <row r="44" spans="1:9" x14ac:dyDescent="0.25">
      <c r="A44" s="2" t="s">
        <v>139</v>
      </c>
      <c r="B44" s="10">
        <v>356040000</v>
      </c>
      <c r="C44" s="10">
        <v>356040000</v>
      </c>
      <c r="D44" s="10">
        <v>356040000</v>
      </c>
      <c r="E44" s="10">
        <v>356040000</v>
      </c>
      <c r="F44" s="10">
        <v>356040000</v>
      </c>
      <c r="G44" s="10">
        <v>356040000</v>
      </c>
      <c r="H44" s="10">
        <v>356040000</v>
      </c>
    </row>
    <row r="45" spans="1:9" x14ac:dyDescent="0.25">
      <c r="A45" s="2" t="s">
        <v>57</v>
      </c>
      <c r="B45" s="10"/>
      <c r="C45" s="10"/>
      <c r="D45" s="10"/>
      <c r="E45" s="10"/>
      <c r="F45" s="10"/>
    </row>
    <row r="46" spans="1:9" x14ac:dyDescent="0.25">
      <c r="A46" s="2" t="s">
        <v>58</v>
      </c>
      <c r="B46" s="11"/>
    </row>
    <row r="47" spans="1:9" x14ac:dyDescent="0.25">
      <c r="A47" s="2" t="s">
        <v>59</v>
      </c>
      <c r="B47" s="10">
        <v>2534874738</v>
      </c>
      <c r="C47" s="10">
        <v>2534874738</v>
      </c>
      <c r="D47" s="10">
        <v>2534874738</v>
      </c>
      <c r="E47" s="10">
        <v>2534874738</v>
      </c>
      <c r="F47" s="10">
        <v>2534874738</v>
      </c>
      <c r="G47" s="10">
        <v>2691289686</v>
      </c>
      <c r="H47" s="10">
        <v>2688437789</v>
      </c>
      <c r="I47" s="10">
        <v>2687301934</v>
      </c>
    </row>
    <row r="48" spans="1:9" x14ac:dyDescent="0.25">
      <c r="A48" s="2" t="s">
        <v>78</v>
      </c>
      <c r="B48" s="10">
        <v>6193150</v>
      </c>
      <c r="C48" s="10">
        <v>6193150</v>
      </c>
      <c r="D48" s="10">
        <v>9964360</v>
      </c>
      <c r="E48" s="10">
        <v>9868996</v>
      </c>
      <c r="F48" s="10">
        <v>4294654</v>
      </c>
    </row>
    <row r="49" spans="1:9" x14ac:dyDescent="0.25">
      <c r="A49" s="2" t="s">
        <v>79</v>
      </c>
      <c r="B49" s="10">
        <v>48634</v>
      </c>
      <c r="C49" s="10">
        <v>157277</v>
      </c>
      <c r="D49" s="10">
        <v>157277</v>
      </c>
      <c r="E49" s="10">
        <v>1472847</v>
      </c>
      <c r="F49" s="10">
        <v>2482734</v>
      </c>
    </row>
    <row r="50" spans="1:9" x14ac:dyDescent="0.25">
      <c r="A50" s="2" t="s">
        <v>93</v>
      </c>
      <c r="B50" s="10">
        <v>639887071</v>
      </c>
      <c r="C50" s="10">
        <v>642857893</v>
      </c>
    </row>
    <row r="51" spans="1:9" x14ac:dyDescent="0.25">
      <c r="A51" s="2" t="s">
        <v>60</v>
      </c>
      <c r="B51" s="10"/>
      <c r="C51" s="10">
        <v>130000000</v>
      </c>
      <c r="D51" s="10">
        <v>603493370</v>
      </c>
      <c r="E51" s="10">
        <v>603493370</v>
      </c>
      <c r="F51" s="10">
        <v>603493370</v>
      </c>
    </row>
    <row r="52" spans="1:9" x14ac:dyDescent="0.25">
      <c r="A52" t="s">
        <v>140</v>
      </c>
      <c r="B52" s="10">
        <v>130000000</v>
      </c>
      <c r="C52" s="10"/>
      <c r="D52" s="10">
        <v>121671165</v>
      </c>
      <c r="E52" s="10">
        <v>121671165</v>
      </c>
      <c r="F52" s="10">
        <v>121671165</v>
      </c>
      <c r="G52" s="10">
        <v>603493370</v>
      </c>
      <c r="H52" s="10">
        <v>603493370</v>
      </c>
      <c r="I52" s="10">
        <v>603493370</v>
      </c>
    </row>
    <row r="53" spans="1:9" x14ac:dyDescent="0.25">
      <c r="A53" s="2" t="s">
        <v>141</v>
      </c>
      <c r="B53" s="10">
        <v>121671165</v>
      </c>
      <c r="C53" s="10">
        <v>121671165</v>
      </c>
      <c r="D53" s="10">
        <v>3813254987</v>
      </c>
      <c r="E53" s="10"/>
      <c r="F53" s="10"/>
    </row>
    <row r="54" spans="1:9" x14ac:dyDescent="0.25">
      <c r="A54" s="2" t="s">
        <v>91</v>
      </c>
      <c r="B54" s="10"/>
      <c r="C54" s="10"/>
      <c r="D54" s="10"/>
      <c r="E54" s="10">
        <v>3191192467</v>
      </c>
      <c r="F54" s="10">
        <v>3970303975</v>
      </c>
      <c r="G54" s="10">
        <v>5820220969</v>
      </c>
      <c r="I54" s="10">
        <v>5048488985</v>
      </c>
    </row>
    <row r="55" spans="1:9" x14ac:dyDescent="0.25">
      <c r="A55" s="2" t="s">
        <v>22</v>
      </c>
      <c r="B55" s="10">
        <v>2968811274</v>
      </c>
      <c r="C55" s="10">
        <v>3729449228</v>
      </c>
      <c r="H55" s="10">
        <v>4332572810</v>
      </c>
    </row>
    <row r="56" spans="1:9" x14ac:dyDescent="0.25">
      <c r="A56" s="2" t="s">
        <v>61</v>
      </c>
      <c r="I56" s="10">
        <v>356040000</v>
      </c>
    </row>
    <row r="57" spans="1:9" x14ac:dyDescent="0.25">
      <c r="A57" s="2" t="s">
        <v>23</v>
      </c>
    </row>
    <row r="58" spans="1:9" s="1" customFormat="1" x14ac:dyDescent="0.25">
      <c r="A58" s="2" t="s">
        <v>158</v>
      </c>
      <c r="B58" s="7">
        <f t="shared" ref="B58:D58" si="10">SUM(B41:B56)</f>
        <v>21133105438</v>
      </c>
      <c r="C58" s="7">
        <f t="shared" si="10"/>
        <v>21897489057</v>
      </c>
      <c r="D58" s="7">
        <f t="shared" si="10"/>
        <v>22215235662</v>
      </c>
      <c r="E58" s="7">
        <f>SUM(E41:E56)</f>
        <v>21587174174</v>
      </c>
      <c r="F58" s="7">
        <f>SUM(F41:F56)</f>
        <v>22362031661</v>
      </c>
      <c r="G58" s="7">
        <f>SUM(G41:G56)</f>
        <v>24236308503</v>
      </c>
      <c r="H58" s="7">
        <f t="shared" ref="H58:I58" si="11">SUM(H41:H56)</f>
        <v>23481453152</v>
      </c>
      <c r="I58" s="7">
        <f t="shared" si="11"/>
        <v>24196380872</v>
      </c>
    </row>
    <row r="59" spans="1:9" s="1" customFormat="1" x14ac:dyDescent="0.25">
      <c r="A59" s="2" t="s">
        <v>159</v>
      </c>
      <c r="B59" s="7">
        <f t="shared" ref="B59:H59" si="12">B58+B39+B26</f>
        <v>231366002964</v>
      </c>
      <c r="C59" s="7">
        <f t="shared" si="12"/>
        <v>235566320556</v>
      </c>
      <c r="D59" s="7">
        <f t="shared" si="12"/>
        <v>269169315524</v>
      </c>
      <c r="E59" s="7">
        <f t="shared" si="12"/>
        <v>287165145419</v>
      </c>
      <c r="F59" s="7">
        <f t="shared" si="12"/>
        <v>283782254930</v>
      </c>
      <c r="G59" s="7">
        <f t="shared" si="12"/>
        <v>291024050830</v>
      </c>
      <c r="H59" s="7">
        <f t="shared" si="12"/>
        <v>313386025570</v>
      </c>
      <c r="I59" s="7">
        <f>I58+I39+I26</f>
        <v>322485710936</v>
      </c>
    </row>
    <row r="60" spans="1:9" x14ac:dyDescent="0.25">
      <c r="A60" s="1"/>
      <c r="B60" s="13"/>
    </row>
    <row r="62" spans="1:9" x14ac:dyDescent="0.25">
      <c r="A62" s="29" t="s">
        <v>110</v>
      </c>
      <c r="B62" s="25">
        <f>B58/(B41/10)</f>
        <v>28.635660172434054</v>
      </c>
      <c r="C62" s="25">
        <f t="shared" ref="C62:I62" si="13">C58/(C41/10)</f>
        <v>29.671410910501198</v>
      </c>
      <c r="D62" s="25">
        <f t="shared" si="13"/>
        <v>30.101962105564262</v>
      </c>
      <c r="E62" s="25">
        <f t="shared" si="13"/>
        <v>29.250929805057115</v>
      </c>
      <c r="F62" s="25">
        <f t="shared" si="13"/>
        <v>30.300872784090398</v>
      </c>
      <c r="G62" s="25">
        <f t="shared" si="13"/>
        <v>32.840544716075719</v>
      </c>
      <c r="H62" s="25">
        <f t="shared" si="13"/>
        <v>28.925186288589213</v>
      </c>
      <c r="I62" s="25">
        <f t="shared" si="13"/>
        <v>29.805856549923316</v>
      </c>
    </row>
    <row r="63" spans="1:9" x14ac:dyDescent="0.25">
      <c r="A63" s="29" t="s">
        <v>111</v>
      </c>
      <c r="B63" s="7">
        <f>B41/10</f>
        <v>737999589</v>
      </c>
      <c r="C63" s="7">
        <f t="shared" ref="C63:I63" si="14">C41/10</f>
        <v>737999589</v>
      </c>
      <c r="D63" s="7">
        <f t="shared" si="14"/>
        <v>737999589</v>
      </c>
      <c r="E63" s="7">
        <f t="shared" si="14"/>
        <v>737999589</v>
      </c>
      <c r="F63" s="7">
        <f t="shared" si="14"/>
        <v>737999589</v>
      </c>
      <c r="G63" s="7">
        <f t="shared" si="14"/>
        <v>737999589</v>
      </c>
      <c r="H63" s="7">
        <f t="shared" si="14"/>
        <v>811799547.89999998</v>
      </c>
      <c r="I63" s="7">
        <f t="shared" si="14"/>
        <v>811799547.89999998</v>
      </c>
    </row>
    <row r="64" spans="1:9" x14ac:dyDescent="0.25">
      <c r="B64" s="6"/>
      <c r="C64" s="6"/>
      <c r="D64" s="6"/>
      <c r="E64" s="6"/>
      <c r="F64" s="6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pane xSplit="1" ySplit="5" topLeftCell="H39" activePane="bottomRight" state="frozen"/>
      <selection pane="topRight" activeCell="B1" sqref="B1"/>
      <selection pane="bottomLeft" activeCell="A6" sqref="A6"/>
      <selection pane="bottomRight" activeCell="I44" sqref="I44"/>
    </sheetView>
  </sheetViews>
  <sheetFormatPr defaultRowHeight="15" x14ac:dyDescent="0.25"/>
  <cols>
    <col min="1" max="1" width="42.85546875" customWidth="1"/>
    <col min="2" max="2" width="17.85546875" bestFit="1" customWidth="1"/>
    <col min="3" max="6" width="17.7109375" bestFit="1" customWidth="1"/>
    <col min="7" max="7" width="16" customWidth="1"/>
    <col min="8" max="8" width="14.85546875" customWidth="1"/>
    <col min="9" max="9" width="14.140625" customWidth="1"/>
  </cols>
  <sheetData>
    <row r="1" spans="1:9" x14ac:dyDescent="0.25">
      <c r="A1" s="1" t="s">
        <v>0</v>
      </c>
    </row>
    <row r="2" spans="1:9" x14ac:dyDescent="0.25">
      <c r="A2" s="1" t="s">
        <v>155</v>
      </c>
    </row>
    <row r="3" spans="1:9" x14ac:dyDescent="0.25">
      <c r="A3" t="s">
        <v>96</v>
      </c>
    </row>
    <row r="4" spans="1:9" x14ac:dyDescent="0.25">
      <c r="B4" s="23" t="s">
        <v>97</v>
      </c>
      <c r="C4" s="23" t="s">
        <v>98</v>
      </c>
      <c r="D4" s="23" t="s">
        <v>99</v>
      </c>
      <c r="E4" s="23" t="s">
        <v>97</v>
      </c>
      <c r="F4" s="23" t="s">
        <v>98</v>
      </c>
      <c r="G4" s="35" t="s">
        <v>99</v>
      </c>
      <c r="H4" s="35" t="s">
        <v>97</v>
      </c>
      <c r="I4" s="1" t="s">
        <v>98</v>
      </c>
    </row>
    <row r="5" spans="1:9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  <c r="G5" s="36">
        <v>43555</v>
      </c>
      <c r="H5" s="36">
        <v>43646</v>
      </c>
      <c r="I5" s="36">
        <v>43738</v>
      </c>
    </row>
    <row r="6" spans="1:9" x14ac:dyDescent="0.25">
      <c r="A6" s="29" t="s">
        <v>112</v>
      </c>
      <c r="G6" s="36"/>
    </row>
    <row r="7" spans="1:9" x14ac:dyDescent="0.25">
      <c r="A7" s="28" t="s">
        <v>113</v>
      </c>
      <c r="B7" s="7">
        <f t="shared" ref="B7:I7" si="0">B8-B9</f>
        <v>2901935671</v>
      </c>
      <c r="C7" s="7">
        <f t="shared" si="0"/>
        <v>4374515990</v>
      </c>
      <c r="D7" s="7">
        <f t="shared" si="0"/>
        <v>1748815216</v>
      </c>
      <c r="E7" s="7">
        <f t="shared" si="0"/>
        <v>3661415769</v>
      </c>
      <c r="F7" s="7">
        <f t="shared" si="0"/>
        <v>5756542489</v>
      </c>
      <c r="G7" s="7">
        <f t="shared" si="0"/>
        <v>2121779035</v>
      </c>
      <c r="H7" s="7">
        <f t="shared" si="0"/>
        <v>4345159640</v>
      </c>
      <c r="I7" s="7">
        <f t="shared" si="0"/>
        <v>6353766002</v>
      </c>
    </row>
    <row r="8" spans="1:9" x14ac:dyDescent="0.25">
      <c r="A8" s="6" t="s">
        <v>24</v>
      </c>
      <c r="B8" s="10">
        <v>6919598439</v>
      </c>
      <c r="C8" s="6">
        <v>10601936544</v>
      </c>
      <c r="D8" s="10">
        <v>4481441056</v>
      </c>
      <c r="E8" s="10">
        <v>9653267097</v>
      </c>
      <c r="F8" s="10">
        <v>15046792552</v>
      </c>
      <c r="G8" s="10">
        <v>5421573050</v>
      </c>
      <c r="H8" s="10">
        <v>11420331331</v>
      </c>
      <c r="I8" s="10">
        <v>17408496238</v>
      </c>
    </row>
    <row r="9" spans="1:9" x14ac:dyDescent="0.25">
      <c r="A9" s="6" t="s">
        <v>142</v>
      </c>
      <c r="B9" s="10">
        <v>4017662768</v>
      </c>
      <c r="C9" s="6">
        <v>6227420554</v>
      </c>
      <c r="D9" s="10">
        <v>2732625840</v>
      </c>
      <c r="E9" s="10">
        <v>5991851328</v>
      </c>
      <c r="F9" s="10">
        <v>9290250063</v>
      </c>
      <c r="G9" s="10">
        <v>3299794015</v>
      </c>
      <c r="H9" s="10">
        <v>7075171691</v>
      </c>
      <c r="I9" s="10">
        <v>11054730236</v>
      </c>
    </row>
    <row r="10" spans="1:9" x14ac:dyDescent="0.25">
      <c r="A10" s="6"/>
      <c r="B10" s="10"/>
      <c r="C10" s="6"/>
      <c r="D10" s="10"/>
      <c r="E10" s="10"/>
      <c r="F10" s="10"/>
    </row>
    <row r="11" spans="1:9" x14ac:dyDescent="0.25">
      <c r="A11" s="6" t="s">
        <v>25</v>
      </c>
      <c r="B11" s="10">
        <v>1712002327</v>
      </c>
      <c r="C11" s="6">
        <v>2474681342</v>
      </c>
      <c r="D11" s="10">
        <v>528304537</v>
      </c>
      <c r="E11" s="10">
        <v>1030912967</v>
      </c>
      <c r="F11" s="10">
        <v>1560239958</v>
      </c>
      <c r="G11" s="10">
        <v>534555728</v>
      </c>
      <c r="H11" s="10">
        <v>1117343955</v>
      </c>
      <c r="I11" s="10">
        <v>1761720024</v>
      </c>
    </row>
    <row r="12" spans="1:9" x14ac:dyDescent="0.25">
      <c r="A12" s="6" t="s">
        <v>143</v>
      </c>
      <c r="B12" s="10">
        <v>1704203970</v>
      </c>
      <c r="C12" s="6">
        <v>2451648845</v>
      </c>
      <c r="D12" s="10">
        <v>911602690</v>
      </c>
      <c r="E12" s="10">
        <v>1742405802</v>
      </c>
      <c r="F12" s="10">
        <v>2490930810</v>
      </c>
      <c r="G12" s="10">
        <v>988544586</v>
      </c>
      <c r="H12" s="10">
        <v>2093287946</v>
      </c>
      <c r="I12" s="10">
        <v>2790374867</v>
      </c>
    </row>
    <row r="13" spans="1:9" x14ac:dyDescent="0.25">
      <c r="A13" s="6" t="s">
        <v>26</v>
      </c>
      <c r="B13" s="10">
        <v>90533299</v>
      </c>
      <c r="C13" s="6">
        <v>172638115</v>
      </c>
      <c r="D13" s="10">
        <v>47158992</v>
      </c>
      <c r="E13" s="10">
        <v>104909978</v>
      </c>
      <c r="F13" s="10">
        <v>158006145</v>
      </c>
      <c r="G13" s="10">
        <v>75189535</v>
      </c>
      <c r="H13" s="10">
        <v>105064033</v>
      </c>
      <c r="I13" s="10">
        <v>223237718</v>
      </c>
    </row>
    <row r="14" spans="1:9" x14ac:dyDescent="0.25">
      <c r="A14" s="7"/>
      <c r="B14" s="7">
        <f t="shared" ref="B14:I14" si="1">SUM(B11:B13)</f>
        <v>3506739596</v>
      </c>
      <c r="C14" s="7">
        <f t="shared" si="1"/>
        <v>5098968302</v>
      </c>
      <c r="D14" s="7">
        <f t="shared" si="1"/>
        <v>1487066219</v>
      </c>
      <c r="E14" s="7">
        <f t="shared" si="1"/>
        <v>2878228747</v>
      </c>
      <c r="F14" s="7">
        <f t="shared" si="1"/>
        <v>4209176913</v>
      </c>
      <c r="G14" s="7">
        <f t="shared" si="1"/>
        <v>1598289849</v>
      </c>
      <c r="H14" s="7">
        <f t="shared" si="1"/>
        <v>3315695934</v>
      </c>
      <c r="I14" s="7">
        <f t="shared" si="1"/>
        <v>4775332609</v>
      </c>
    </row>
    <row r="15" spans="1:9" x14ac:dyDescent="0.25">
      <c r="A15" s="7"/>
      <c r="B15" s="7">
        <f t="shared" ref="B15:I15" si="2">B7+B14</f>
        <v>6408675267</v>
      </c>
      <c r="C15" s="7">
        <f t="shared" si="2"/>
        <v>9473484292</v>
      </c>
      <c r="D15" s="7">
        <f t="shared" si="2"/>
        <v>3235881435</v>
      </c>
      <c r="E15" s="7">
        <f t="shared" si="2"/>
        <v>6539644516</v>
      </c>
      <c r="F15" s="7">
        <f t="shared" si="2"/>
        <v>9965719402</v>
      </c>
      <c r="G15" s="7">
        <f t="shared" si="2"/>
        <v>3720068884</v>
      </c>
      <c r="H15" s="7">
        <f t="shared" si="2"/>
        <v>7660855574</v>
      </c>
      <c r="I15" s="7">
        <f t="shared" si="2"/>
        <v>11129098611</v>
      </c>
    </row>
    <row r="16" spans="1:9" x14ac:dyDescent="0.25">
      <c r="A16" s="29" t="s">
        <v>114</v>
      </c>
    </row>
    <row r="17" spans="1:10" x14ac:dyDescent="0.25">
      <c r="A17" s="6" t="s">
        <v>27</v>
      </c>
      <c r="B17" s="10">
        <v>1472846860</v>
      </c>
      <c r="C17" s="6">
        <v>2209615729</v>
      </c>
      <c r="D17" s="10">
        <v>812438396</v>
      </c>
      <c r="E17" s="10">
        <v>1646129418</v>
      </c>
      <c r="F17" s="10">
        <v>2450969630</v>
      </c>
      <c r="G17" s="10">
        <v>1000083362</v>
      </c>
      <c r="H17" s="10">
        <v>1978281017</v>
      </c>
      <c r="I17" s="10">
        <v>2903795629</v>
      </c>
    </row>
    <row r="18" spans="1:10" x14ac:dyDescent="0.25">
      <c r="A18" s="6" t="s">
        <v>62</v>
      </c>
    </row>
    <row r="19" spans="1:10" x14ac:dyDescent="0.25">
      <c r="A19" s="6" t="s">
        <v>144</v>
      </c>
      <c r="B19" s="10">
        <v>362545713</v>
      </c>
      <c r="C19" s="6">
        <v>554703159</v>
      </c>
      <c r="D19" s="10">
        <v>196595699</v>
      </c>
      <c r="E19" s="10">
        <v>407517530</v>
      </c>
      <c r="F19" s="10">
        <v>606404483</v>
      </c>
      <c r="G19" s="10">
        <v>197959617</v>
      </c>
      <c r="H19" s="10">
        <v>395647971</v>
      </c>
      <c r="I19" s="10">
        <v>605769652</v>
      </c>
    </row>
    <row r="20" spans="1:10" x14ac:dyDescent="0.25">
      <c r="A20" s="6" t="s">
        <v>28</v>
      </c>
      <c r="B20" s="10">
        <v>58839592</v>
      </c>
      <c r="C20" s="6">
        <v>96565786</v>
      </c>
      <c r="D20" s="10">
        <v>14850450</v>
      </c>
      <c r="E20" s="10">
        <v>36287470</v>
      </c>
      <c r="F20" s="10">
        <v>56513889</v>
      </c>
      <c r="G20" s="10">
        <v>17490432</v>
      </c>
      <c r="H20" s="10">
        <v>55215817</v>
      </c>
      <c r="I20" s="10">
        <v>67820088</v>
      </c>
    </row>
    <row r="21" spans="1:10" x14ac:dyDescent="0.25">
      <c r="A21" s="6" t="s">
        <v>145</v>
      </c>
      <c r="B21" s="10">
        <v>67932932</v>
      </c>
      <c r="C21" s="6">
        <v>104002661</v>
      </c>
      <c r="D21" s="10">
        <v>30871814</v>
      </c>
      <c r="E21" s="10">
        <v>65965380</v>
      </c>
      <c r="F21" s="10">
        <v>105969839</v>
      </c>
      <c r="G21" s="10">
        <v>32271438</v>
      </c>
      <c r="H21" s="10">
        <v>69655468</v>
      </c>
      <c r="I21" s="10">
        <v>102781063</v>
      </c>
    </row>
    <row r="22" spans="1:10" x14ac:dyDescent="0.25">
      <c r="A22" s="6" t="s">
        <v>146</v>
      </c>
      <c r="B22" s="10">
        <v>153708372</v>
      </c>
      <c r="C22" s="6">
        <v>242791175</v>
      </c>
      <c r="D22" s="10">
        <v>76889546</v>
      </c>
      <c r="E22" s="10">
        <v>165018293</v>
      </c>
      <c r="F22" s="10">
        <v>246271231</v>
      </c>
      <c r="G22" s="10">
        <v>82673332</v>
      </c>
      <c r="H22" s="10">
        <v>172030152</v>
      </c>
      <c r="I22" s="10">
        <v>256718533</v>
      </c>
    </row>
    <row r="23" spans="1:10" x14ac:dyDescent="0.25">
      <c r="A23" s="6" t="s">
        <v>29</v>
      </c>
      <c r="B23" s="10">
        <v>10000000</v>
      </c>
      <c r="C23" s="6">
        <v>15720646</v>
      </c>
      <c r="D23" s="10">
        <v>4830000</v>
      </c>
      <c r="E23" s="10">
        <v>10760000</v>
      </c>
      <c r="F23" s="10">
        <v>16822710</v>
      </c>
      <c r="G23" s="10">
        <v>6687571</v>
      </c>
      <c r="H23" s="10">
        <v>13133143</v>
      </c>
      <c r="I23" s="10">
        <v>18863065</v>
      </c>
    </row>
    <row r="24" spans="1:10" x14ac:dyDescent="0.25">
      <c r="A24" s="6" t="s">
        <v>30</v>
      </c>
      <c r="B24" s="10">
        <v>2199597</v>
      </c>
      <c r="C24" s="6">
        <v>3222661</v>
      </c>
      <c r="D24" s="10">
        <v>939714</v>
      </c>
      <c r="E24" s="10">
        <v>2221318</v>
      </c>
      <c r="F24" s="10">
        <v>3504302</v>
      </c>
      <c r="G24" s="10">
        <v>1201583</v>
      </c>
      <c r="H24" s="10">
        <v>2480762</v>
      </c>
      <c r="I24" s="10">
        <v>3413816</v>
      </c>
    </row>
    <row r="25" spans="1:10" x14ac:dyDescent="0.25">
      <c r="A25" s="6" t="s">
        <v>31</v>
      </c>
      <c r="B25" s="10"/>
      <c r="C25" s="6"/>
      <c r="D25" s="10"/>
      <c r="E25" s="10"/>
      <c r="F25" s="10"/>
    </row>
    <row r="26" spans="1:10" x14ac:dyDescent="0.25">
      <c r="A26" s="6" t="s">
        <v>32</v>
      </c>
    </row>
    <row r="27" spans="1:10" x14ac:dyDescent="0.25">
      <c r="A27" s="6" t="s">
        <v>33</v>
      </c>
      <c r="B27" s="10">
        <v>248782371</v>
      </c>
      <c r="C27" s="6">
        <v>366585608</v>
      </c>
      <c r="D27" s="10">
        <v>108350278</v>
      </c>
      <c r="E27" s="10">
        <v>247667334</v>
      </c>
      <c r="F27" s="10">
        <v>378459589</v>
      </c>
      <c r="G27" s="10">
        <v>133569857</v>
      </c>
      <c r="H27" s="10">
        <v>293586739</v>
      </c>
      <c r="I27" s="10">
        <v>418849426</v>
      </c>
    </row>
    <row r="28" spans="1:10" x14ac:dyDescent="0.25">
      <c r="A28" s="6" t="s">
        <v>34</v>
      </c>
      <c r="B28" s="10">
        <v>306938970</v>
      </c>
      <c r="C28" s="6">
        <v>472068234</v>
      </c>
      <c r="D28" s="10">
        <v>197819594</v>
      </c>
      <c r="E28" s="10">
        <v>345433994</v>
      </c>
      <c r="F28" s="10">
        <v>479577073</v>
      </c>
      <c r="G28" s="10">
        <v>141374018</v>
      </c>
      <c r="H28" s="10">
        <v>298595249</v>
      </c>
      <c r="I28" s="10">
        <v>419142582</v>
      </c>
    </row>
    <row r="29" spans="1:10" x14ac:dyDescent="0.25">
      <c r="A29" s="7"/>
      <c r="B29" s="7">
        <f t="shared" ref="B29:I29" si="3">SUM(B17:B28)</f>
        <v>2683794407</v>
      </c>
      <c r="C29" s="7">
        <f t="shared" si="3"/>
        <v>4065275659</v>
      </c>
      <c r="D29" s="7">
        <f t="shared" si="3"/>
        <v>1443585491</v>
      </c>
      <c r="E29" s="7">
        <f t="shared" si="3"/>
        <v>2927000737</v>
      </c>
      <c r="F29" s="7">
        <f t="shared" si="3"/>
        <v>4344492746</v>
      </c>
      <c r="G29" s="7">
        <f t="shared" si="3"/>
        <v>1613311210</v>
      </c>
      <c r="H29" s="7">
        <f t="shared" si="3"/>
        <v>3278626318</v>
      </c>
      <c r="I29" s="7">
        <f t="shared" si="3"/>
        <v>4797153854</v>
      </c>
      <c r="J29" s="7"/>
    </row>
    <row r="30" spans="1:10" x14ac:dyDescent="0.25">
      <c r="A30" s="28" t="s">
        <v>147</v>
      </c>
      <c r="B30" s="1"/>
      <c r="C30" s="1"/>
      <c r="D30" s="1"/>
      <c r="E30" s="1"/>
      <c r="F30" s="1"/>
    </row>
    <row r="31" spans="1:10" x14ac:dyDescent="0.25">
      <c r="A31" s="29" t="s">
        <v>115</v>
      </c>
      <c r="B31" s="7">
        <f t="shared" ref="B31:E31" si="4">B15-B29+B30</f>
        <v>3724880860</v>
      </c>
      <c r="C31" s="7">
        <f t="shared" si="4"/>
        <v>5408208633</v>
      </c>
      <c r="D31" s="7">
        <f t="shared" si="4"/>
        <v>1792295944</v>
      </c>
      <c r="E31" s="7">
        <f t="shared" si="4"/>
        <v>3612643779</v>
      </c>
      <c r="F31" s="7">
        <f>F15-F29+F30</f>
        <v>5621226656</v>
      </c>
      <c r="G31" s="7">
        <f>G15-G29+G30</f>
        <v>2106757674</v>
      </c>
      <c r="H31" s="7">
        <f t="shared" ref="H31:I31" si="5">H15-H29+H30</f>
        <v>4382229256</v>
      </c>
      <c r="I31" s="7">
        <f t="shared" si="5"/>
        <v>6331944757</v>
      </c>
    </row>
    <row r="32" spans="1:10" x14ac:dyDescent="0.25">
      <c r="A32" s="27" t="s">
        <v>116</v>
      </c>
      <c r="B32" s="7"/>
      <c r="C32" s="7"/>
      <c r="D32" s="7"/>
      <c r="E32" s="7"/>
      <c r="F32" s="7"/>
    </row>
    <row r="33" spans="1:9" x14ac:dyDescent="0.25">
      <c r="A33" s="8" t="s">
        <v>63</v>
      </c>
      <c r="B33" s="10">
        <v>792889157</v>
      </c>
      <c r="C33" s="6">
        <v>1243563449</v>
      </c>
      <c r="D33" s="10">
        <v>-3459900</v>
      </c>
      <c r="E33" s="10">
        <v>465437094</v>
      </c>
      <c r="F33" s="10">
        <v>1061179684</v>
      </c>
      <c r="G33" s="10">
        <v>562330700</v>
      </c>
      <c r="H33" s="10">
        <v>1034018095</v>
      </c>
      <c r="I33" s="10">
        <v>1362957916</v>
      </c>
    </row>
    <row r="34" spans="1:9" x14ac:dyDescent="0.25">
      <c r="A34" s="8" t="s">
        <v>64</v>
      </c>
      <c r="B34" s="10">
        <v>276569656</v>
      </c>
      <c r="C34" s="6">
        <v>134717858</v>
      </c>
      <c r="D34" s="10">
        <v>213296257</v>
      </c>
      <c r="E34" s="10">
        <v>279368585</v>
      </c>
      <c r="F34" s="10">
        <v>251395089</v>
      </c>
      <c r="G34" s="10">
        <v>-107671114</v>
      </c>
      <c r="H34" s="10">
        <v>70597752</v>
      </c>
      <c r="I34" s="10">
        <v>20611973</v>
      </c>
    </row>
    <row r="35" spans="1:9" x14ac:dyDescent="0.25">
      <c r="A35" s="8" t="s">
        <v>80</v>
      </c>
      <c r="D35" s="10"/>
      <c r="E35" s="10"/>
      <c r="F35" s="10"/>
    </row>
    <row r="36" spans="1:9" x14ac:dyDescent="0.25">
      <c r="A36" s="6" t="s">
        <v>35</v>
      </c>
    </row>
    <row r="37" spans="1:9" x14ac:dyDescent="0.25">
      <c r="A37" s="6" t="s">
        <v>36</v>
      </c>
    </row>
    <row r="38" spans="1:9" x14ac:dyDescent="0.25">
      <c r="A38" s="6" t="s">
        <v>37</v>
      </c>
    </row>
    <row r="39" spans="1:9" x14ac:dyDescent="0.25">
      <c r="A39" s="6" t="s">
        <v>84</v>
      </c>
      <c r="B39" s="10">
        <v>-70592464</v>
      </c>
      <c r="C39" s="6">
        <v>-69891747</v>
      </c>
      <c r="D39" s="11">
        <v>547049132</v>
      </c>
      <c r="E39" s="11">
        <v>617518896</v>
      </c>
      <c r="F39" s="10">
        <v>568298604</v>
      </c>
      <c r="G39" s="10">
        <v>49516414</v>
      </c>
      <c r="H39" s="10">
        <v>163189779</v>
      </c>
      <c r="I39" s="10">
        <v>465735164</v>
      </c>
    </row>
    <row r="40" spans="1:9" x14ac:dyDescent="0.25">
      <c r="A40" s="7"/>
      <c r="B40" s="7">
        <f>SUM(B33:B39)</f>
        <v>998866349</v>
      </c>
      <c r="C40" s="7">
        <f>SUM(C33:C39)</f>
        <v>1308389560</v>
      </c>
      <c r="D40" s="7">
        <f t="shared" ref="D40:I40" si="6">SUM(D33:D39)</f>
        <v>756885489</v>
      </c>
      <c r="E40" s="7">
        <f t="shared" si="6"/>
        <v>1362324575</v>
      </c>
      <c r="F40" s="7">
        <f t="shared" si="6"/>
        <v>1880873377</v>
      </c>
      <c r="G40" s="7">
        <f t="shared" si="6"/>
        <v>504176000</v>
      </c>
      <c r="H40" s="7">
        <f t="shared" si="6"/>
        <v>1267805626</v>
      </c>
      <c r="I40" s="7">
        <f t="shared" si="6"/>
        <v>1849305053</v>
      </c>
    </row>
    <row r="41" spans="1:9" x14ac:dyDescent="0.25">
      <c r="A41" s="29" t="s">
        <v>117</v>
      </c>
      <c r="B41" s="7">
        <f t="shared" ref="B41:I41" si="7">B31-B40</f>
        <v>2726014511</v>
      </c>
      <c r="C41" s="7">
        <f t="shared" si="7"/>
        <v>4099819073</v>
      </c>
      <c r="D41" s="7">
        <f t="shared" si="7"/>
        <v>1035410455</v>
      </c>
      <c r="E41" s="7">
        <f t="shared" si="7"/>
        <v>2250319204</v>
      </c>
      <c r="F41" s="7">
        <f t="shared" si="7"/>
        <v>3740353279</v>
      </c>
      <c r="G41" s="7">
        <f t="shared" si="7"/>
        <v>1602581674</v>
      </c>
      <c r="H41" s="7">
        <f t="shared" si="7"/>
        <v>3114423630</v>
      </c>
      <c r="I41" s="7">
        <f t="shared" si="7"/>
        <v>4482639704</v>
      </c>
    </row>
    <row r="42" spans="1:9" x14ac:dyDescent="0.25">
      <c r="A42" s="29" t="s">
        <v>118</v>
      </c>
      <c r="B42" s="12">
        <f>SUM(B43:B44)</f>
        <v>1020884122</v>
      </c>
      <c r="C42" s="12">
        <f t="shared" ref="C42:I42" si="8">SUM(C43:C44)</f>
        <v>1634029917</v>
      </c>
      <c r="D42" s="12">
        <f t="shared" si="8"/>
        <v>527381944</v>
      </c>
      <c r="E42" s="12">
        <f t="shared" si="8"/>
        <v>901560344</v>
      </c>
      <c r="F42" s="12">
        <f t="shared" si="8"/>
        <v>1612481911</v>
      </c>
      <c r="G42" s="12">
        <f t="shared" si="8"/>
        <v>741910261</v>
      </c>
      <c r="H42" s="12">
        <f t="shared" si="8"/>
        <v>1531605079</v>
      </c>
      <c r="I42" s="12">
        <f t="shared" si="8"/>
        <v>2183872091</v>
      </c>
    </row>
    <row r="43" spans="1:9" x14ac:dyDescent="0.25">
      <c r="A43" s="6" t="s">
        <v>38</v>
      </c>
      <c r="B43" s="11">
        <v>1100187202</v>
      </c>
      <c r="C43" s="11">
        <v>1783037154</v>
      </c>
      <c r="D43" s="11">
        <v>697381944</v>
      </c>
      <c r="E43" s="11">
        <v>1103143615</v>
      </c>
      <c r="F43" s="11">
        <v>1864960687</v>
      </c>
      <c r="G43" s="10">
        <v>862313594</v>
      </c>
      <c r="H43" s="10">
        <v>1772008412</v>
      </c>
      <c r="I43" s="10">
        <v>2544324424</v>
      </c>
    </row>
    <row r="44" spans="1:9" x14ac:dyDescent="0.25">
      <c r="A44" s="6" t="s">
        <v>39</v>
      </c>
      <c r="B44" s="11">
        <v>-79303080</v>
      </c>
      <c r="C44" s="11">
        <v>-149007237</v>
      </c>
      <c r="D44" s="11">
        <v>-170000000</v>
      </c>
      <c r="E44" s="11">
        <v>-201583271</v>
      </c>
      <c r="F44" s="11">
        <v>-252478776</v>
      </c>
      <c r="G44" s="10">
        <v>-120403333</v>
      </c>
      <c r="H44" s="10">
        <v>-240403333</v>
      </c>
      <c r="I44" s="10">
        <v>-360452333</v>
      </c>
    </row>
    <row r="45" spans="1:9" x14ac:dyDescent="0.25">
      <c r="A45" s="6"/>
      <c r="B45" s="10"/>
      <c r="C45" s="6"/>
      <c r="D45" s="10"/>
      <c r="E45" s="10"/>
      <c r="F45" s="10"/>
    </row>
    <row r="46" spans="1:9" x14ac:dyDescent="0.25">
      <c r="A46" s="1" t="s">
        <v>119</v>
      </c>
      <c r="B46" s="7">
        <f>B41-B42</f>
        <v>1705130389</v>
      </c>
      <c r="C46" s="7">
        <f t="shared" ref="C46:I46" si="9">C41-C42</f>
        <v>2465789156</v>
      </c>
      <c r="D46" s="7">
        <f t="shared" si="9"/>
        <v>508028511</v>
      </c>
      <c r="E46" s="7">
        <f t="shared" si="9"/>
        <v>1348758860</v>
      </c>
      <c r="F46" s="7">
        <f t="shared" si="9"/>
        <v>2127871368</v>
      </c>
      <c r="G46" s="7">
        <f t="shared" si="9"/>
        <v>860671413</v>
      </c>
      <c r="H46" s="7">
        <f t="shared" si="9"/>
        <v>1582818551</v>
      </c>
      <c r="I46" s="7">
        <f t="shared" si="9"/>
        <v>2298767613</v>
      </c>
    </row>
    <row r="47" spans="1:9" x14ac:dyDescent="0.25">
      <c r="A47" s="30" t="s">
        <v>120</v>
      </c>
      <c r="B47" s="18">
        <f>B46/('1'!B41/10)</f>
        <v>2.3104760685713606</v>
      </c>
      <c r="C47" s="18">
        <f>C46/('1'!C41/10)</f>
        <v>3.3411795788954022</v>
      </c>
      <c r="D47" s="18">
        <f>D46/('1'!D41/10)</f>
        <v>0.68838589962954577</v>
      </c>
      <c r="E47" s="18">
        <f>E46/('1'!E41/10)</f>
        <v>1.8275875489681337</v>
      </c>
      <c r="F47" s="18">
        <f>F46/('1'!F41/10)</f>
        <v>2.8832961423234615</v>
      </c>
      <c r="G47" s="18">
        <f>G46/('1'!G41/10)</f>
        <v>1.1662220763106685</v>
      </c>
      <c r="H47" s="18">
        <f>H46/('1'!H41/10)</f>
        <v>1.9497652531274587</v>
      </c>
      <c r="I47" s="18">
        <f>I46/('1'!I41/10)</f>
        <v>2.8316936353888797</v>
      </c>
    </row>
    <row r="48" spans="1:9" x14ac:dyDescent="0.25">
      <c r="A48" s="30" t="s">
        <v>121</v>
      </c>
      <c r="B48" s="7">
        <f>'1'!B41/10</f>
        <v>737999589</v>
      </c>
      <c r="C48" s="7">
        <f>'1'!C41/10</f>
        <v>737999589</v>
      </c>
      <c r="D48" s="7">
        <f>'1'!D41/10</f>
        <v>737999589</v>
      </c>
      <c r="E48" s="7">
        <f>'1'!E41/10</f>
        <v>737999589</v>
      </c>
      <c r="F48" s="7">
        <f>'1'!F41/10</f>
        <v>737999589</v>
      </c>
      <c r="G48" s="7">
        <f>'1'!G41/10</f>
        <v>737999589</v>
      </c>
      <c r="H48" s="7">
        <f>'1'!H41/10</f>
        <v>811799547.89999998</v>
      </c>
      <c r="I48" s="7">
        <f>'1'!I41/10</f>
        <v>811799547.89999998</v>
      </c>
    </row>
    <row r="49" spans="1:6" x14ac:dyDescent="0.25">
      <c r="A49" s="7"/>
    </row>
    <row r="50" spans="1:6" x14ac:dyDescent="0.25">
      <c r="A50" s="7"/>
      <c r="B50" s="17"/>
      <c r="C50" s="17"/>
      <c r="D50" s="17"/>
      <c r="E50" s="17"/>
      <c r="F5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workbookViewId="0">
      <pane xSplit="1" ySplit="5" topLeftCell="C27" activePane="bottomRight" state="frozen"/>
      <selection pane="topRight" activeCell="C1" sqref="C1"/>
      <selection pane="bottomLeft" activeCell="A5" sqref="A5"/>
      <selection pane="bottomRight" activeCell="I31" sqref="I31"/>
    </sheetView>
  </sheetViews>
  <sheetFormatPr defaultRowHeight="15" x14ac:dyDescent="0.25"/>
  <cols>
    <col min="1" max="1" width="42.85546875" customWidth="1"/>
    <col min="2" max="4" width="18.7109375" bestFit="1" customWidth="1"/>
    <col min="5" max="5" width="18.85546875" bestFit="1" customWidth="1"/>
    <col min="6" max="6" width="18" bestFit="1" customWidth="1"/>
    <col min="7" max="7" width="16.42578125" customWidth="1"/>
    <col min="8" max="8" width="14.5703125" customWidth="1"/>
    <col min="9" max="9" width="15.28515625" bestFit="1" customWidth="1"/>
  </cols>
  <sheetData>
    <row r="1" spans="1:9" x14ac:dyDescent="0.25">
      <c r="A1" s="1" t="s">
        <v>0</v>
      </c>
    </row>
    <row r="2" spans="1:9" x14ac:dyDescent="0.25">
      <c r="A2" s="1" t="s">
        <v>156</v>
      </c>
    </row>
    <row r="3" spans="1:9" x14ac:dyDescent="0.25">
      <c r="A3" t="s">
        <v>96</v>
      </c>
    </row>
    <row r="4" spans="1:9" x14ac:dyDescent="0.25">
      <c r="B4" s="23" t="s">
        <v>97</v>
      </c>
      <c r="C4" s="23" t="s">
        <v>98</v>
      </c>
      <c r="D4" s="23" t="s">
        <v>99</v>
      </c>
      <c r="E4" s="23" t="s">
        <v>97</v>
      </c>
      <c r="F4" s="23" t="s">
        <v>98</v>
      </c>
      <c r="G4" s="35" t="s">
        <v>99</v>
      </c>
      <c r="H4" s="35" t="s">
        <v>97</v>
      </c>
      <c r="I4" s="35" t="s">
        <v>98</v>
      </c>
    </row>
    <row r="5" spans="1:9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  <c r="G5" s="36">
        <v>43555</v>
      </c>
      <c r="H5" s="36">
        <v>43646</v>
      </c>
      <c r="I5" s="36">
        <v>43738</v>
      </c>
    </row>
    <row r="6" spans="1:9" ht="15.75" x14ac:dyDescent="0.25">
      <c r="A6" s="29" t="s">
        <v>122</v>
      </c>
      <c r="B6" s="24"/>
      <c r="C6" s="24"/>
      <c r="D6" s="24"/>
      <c r="E6" s="24"/>
      <c r="F6" s="24"/>
    </row>
    <row r="7" spans="1:9" x14ac:dyDescent="0.25">
      <c r="A7" s="27" t="s">
        <v>123</v>
      </c>
    </row>
    <row r="8" spans="1:9" x14ac:dyDescent="0.25">
      <c r="A8" s="31" t="s">
        <v>40</v>
      </c>
      <c r="B8" s="10">
        <v>6715658096</v>
      </c>
      <c r="C8" s="10">
        <v>10224745690</v>
      </c>
      <c r="D8" s="11">
        <v>4241130498</v>
      </c>
      <c r="E8" s="11">
        <v>9381324986</v>
      </c>
      <c r="F8" s="11">
        <v>14635575525</v>
      </c>
      <c r="G8" s="10">
        <v>5084844749</v>
      </c>
      <c r="H8" s="10">
        <v>10880093262</v>
      </c>
      <c r="I8" s="10">
        <v>16999092151</v>
      </c>
    </row>
    <row r="9" spans="1:9" x14ac:dyDescent="0.25">
      <c r="A9" s="31" t="s">
        <v>41</v>
      </c>
      <c r="B9" s="11">
        <v>-4614286928</v>
      </c>
      <c r="C9" s="11">
        <v>-6322666319</v>
      </c>
      <c r="D9" s="11">
        <v>-1876301782</v>
      </c>
      <c r="E9" s="11">
        <v>-5915029072</v>
      </c>
      <c r="F9" s="11">
        <v>-8126485003</v>
      </c>
      <c r="G9" s="10">
        <v>-2764841536</v>
      </c>
      <c r="H9" s="10">
        <v>-7656319944</v>
      </c>
      <c r="I9" s="10">
        <v>-10215901541</v>
      </c>
    </row>
    <row r="10" spans="1:9" x14ac:dyDescent="0.25">
      <c r="A10" s="31" t="s">
        <v>65</v>
      </c>
      <c r="D10" s="11"/>
      <c r="E10" s="11"/>
      <c r="F10" s="11">
        <v>2490930810</v>
      </c>
    </row>
    <row r="11" spans="1:9" x14ac:dyDescent="0.25">
      <c r="A11" s="31" t="s">
        <v>66</v>
      </c>
      <c r="D11" s="11"/>
      <c r="E11" s="11"/>
      <c r="F11" s="11"/>
    </row>
    <row r="12" spans="1:9" x14ac:dyDescent="0.25">
      <c r="A12" s="31" t="s">
        <v>67</v>
      </c>
      <c r="D12" s="11"/>
      <c r="E12" s="11"/>
      <c r="F12" s="11"/>
    </row>
    <row r="13" spans="1:9" x14ac:dyDescent="0.25">
      <c r="A13" s="31" t="s">
        <v>68</v>
      </c>
      <c r="B13" s="10">
        <v>1614886376</v>
      </c>
      <c r="C13" s="10">
        <v>2316484739</v>
      </c>
      <c r="D13" s="11">
        <v>582983044</v>
      </c>
      <c r="E13" s="11">
        <v>1046875270</v>
      </c>
      <c r="F13" s="11">
        <v>2490930810</v>
      </c>
      <c r="G13" s="10">
        <v>645882020</v>
      </c>
      <c r="H13" s="10">
        <v>1009009032</v>
      </c>
      <c r="I13" s="10">
        <v>1523603664</v>
      </c>
    </row>
    <row r="14" spans="1:9" x14ac:dyDescent="0.25">
      <c r="A14" s="31" t="s">
        <v>42</v>
      </c>
      <c r="B14" s="10">
        <v>81098859</v>
      </c>
      <c r="C14" s="10">
        <v>91284349</v>
      </c>
      <c r="D14" s="11">
        <v>33375643</v>
      </c>
      <c r="E14" s="11">
        <v>70138341</v>
      </c>
      <c r="F14" s="11">
        <v>89191927</v>
      </c>
      <c r="G14" s="10">
        <v>-149780354</v>
      </c>
      <c r="H14" s="10">
        <v>85840194</v>
      </c>
      <c r="I14" s="10">
        <v>90867125</v>
      </c>
    </row>
    <row r="15" spans="1:9" x14ac:dyDescent="0.25">
      <c r="A15" s="31" t="s">
        <v>148</v>
      </c>
      <c r="B15" s="10">
        <v>1704203970</v>
      </c>
      <c r="C15" s="10">
        <v>2451648845</v>
      </c>
      <c r="D15" s="11">
        <v>911602690</v>
      </c>
      <c r="E15" s="11">
        <v>1742405802</v>
      </c>
      <c r="F15" s="11"/>
      <c r="G15" s="10">
        <v>988544586</v>
      </c>
      <c r="H15" s="10">
        <v>2093287946</v>
      </c>
      <c r="I15" s="10">
        <v>2790374867</v>
      </c>
    </row>
    <row r="16" spans="1:9" x14ac:dyDescent="0.25">
      <c r="A16" s="31" t="s">
        <v>43</v>
      </c>
      <c r="B16" s="10">
        <v>299032358</v>
      </c>
      <c r="C16" s="10">
        <v>299032358</v>
      </c>
      <c r="D16" s="11">
        <v>134911542</v>
      </c>
      <c r="E16" s="11">
        <v>201503484</v>
      </c>
      <c r="F16" s="11">
        <v>294275613</v>
      </c>
      <c r="G16" s="10">
        <v>90959732</v>
      </c>
      <c r="H16" s="10">
        <v>199382112</v>
      </c>
      <c r="I16" s="10">
        <v>304983221</v>
      </c>
    </row>
    <row r="17" spans="1:9" x14ac:dyDescent="0.25">
      <c r="A17" s="31" t="s">
        <v>44</v>
      </c>
      <c r="B17" s="10">
        <v>-1735524429</v>
      </c>
      <c r="C17" s="11">
        <v>-2479280972</v>
      </c>
      <c r="D17" s="11">
        <v>-818208110</v>
      </c>
      <c r="E17" s="11">
        <v>-1924321971</v>
      </c>
      <c r="F17" s="11">
        <v>-2735452060</v>
      </c>
      <c r="G17" s="10">
        <v>-937972517</v>
      </c>
      <c r="H17" s="10">
        <v>-2135055964</v>
      </c>
      <c r="I17" s="10">
        <v>-3021257685</v>
      </c>
    </row>
    <row r="18" spans="1:9" x14ac:dyDescent="0.25">
      <c r="A18" s="31" t="s">
        <v>45</v>
      </c>
      <c r="B18" s="10">
        <v>-763720583</v>
      </c>
      <c r="C18" s="11">
        <v>-1171255243</v>
      </c>
      <c r="D18" s="11">
        <v>-367401327</v>
      </c>
      <c r="E18" s="11">
        <v>-801028544</v>
      </c>
      <c r="F18" s="11">
        <v>-1210133071</v>
      </c>
      <c r="G18" s="10">
        <v>-376749019</v>
      </c>
      <c r="H18" s="10">
        <v>-811746520</v>
      </c>
      <c r="I18" s="10">
        <v>-1192174230</v>
      </c>
    </row>
    <row r="19" spans="1:9" x14ac:dyDescent="0.25">
      <c r="A19" s="31" t="s">
        <v>46</v>
      </c>
      <c r="B19" s="10">
        <v>-997869059</v>
      </c>
      <c r="C19" s="11">
        <v>-1594283018</v>
      </c>
      <c r="D19" s="11">
        <v>-385132203</v>
      </c>
      <c r="E19" s="11">
        <v>-1049799799</v>
      </c>
      <c r="F19" s="11">
        <v>-1221057675</v>
      </c>
      <c r="G19" s="10">
        <v>-429447522</v>
      </c>
      <c r="H19" s="10">
        <v>-1076758316</v>
      </c>
      <c r="I19" s="10">
        <v>-1264757902</v>
      </c>
    </row>
    <row r="20" spans="1:9" x14ac:dyDescent="0.25">
      <c r="A20" s="31" t="s">
        <v>81</v>
      </c>
      <c r="B20" s="10">
        <v>90533299</v>
      </c>
      <c r="C20" s="10">
        <v>172638115</v>
      </c>
      <c r="D20" s="11">
        <v>47158992</v>
      </c>
      <c r="E20" s="11">
        <v>104909978</v>
      </c>
      <c r="F20" s="11">
        <v>158006145</v>
      </c>
      <c r="G20" s="10">
        <v>75189535</v>
      </c>
      <c r="H20" s="10">
        <v>105064033</v>
      </c>
      <c r="I20" s="10">
        <v>223237718</v>
      </c>
    </row>
    <row r="21" spans="1:9" x14ac:dyDescent="0.25">
      <c r="A21" s="31" t="s">
        <v>82</v>
      </c>
      <c r="B21" s="10">
        <v>-306938970</v>
      </c>
      <c r="C21" s="11">
        <v>-472068234</v>
      </c>
      <c r="D21" s="11">
        <v>-197819594</v>
      </c>
      <c r="E21" s="11">
        <v>-345433994</v>
      </c>
      <c r="F21" s="11">
        <v>-479577073</v>
      </c>
      <c r="G21" s="10">
        <v>-141374018</v>
      </c>
      <c r="H21" s="10">
        <v>-298595249</v>
      </c>
      <c r="I21" s="10">
        <v>-419142582</v>
      </c>
    </row>
    <row r="22" spans="1:9" s="1" customFormat="1" x14ac:dyDescent="0.25">
      <c r="A22"/>
      <c r="B22" s="7">
        <f>SUM(B8:B21)</f>
        <v>2087072989</v>
      </c>
      <c r="C22" s="7">
        <f>SUM(C8:C21)</f>
        <v>3516280310</v>
      </c>
      <c r="D22" s="7">
        <f>D8+D9+D13+D14+D15+D16+D18+D17+D19+D20+D21</f>
        <v>2306299393</v>
      </c>
      <c r="E22" s="7">
        <f>SUM(E8:E21)</f>
        <v>2511544481</v>
      </c>
      <c r="F22" s="7">
        <f>SUM(F8:F21)</f>
        <v>6386205948</v>
      </c>
      <c r="G22" s="7">
        <f>SUM(G8:G21)</f>
        <v>2085255656</v>
      </c>
      <c r="H22" s="7">
        <f t="shared" ref="H22:I22" si="0">SUM(H8:H21)</f>
        <v>2394200586</v>
      </c>
      <c r="I22" s="7">
        <f t="shared" si="0"/>
        <v>5818924806</v>
      </c>
    </row>
    <row r="23" spans="1:9" x14ac:dyDescent="0.25">
      <c r="A23" s="32" t="s">
        <v>124</v>
      </c>
      <c r="B23" s="13"/>
    </row>
    <row r="24" spans="1:9" ht="15.75" x14ac:dyDescent="0.25">
      <c r="A24" s="33" t="s">
        <v>47</v>
      </c>
      <c r="C24" s="11"/>
      <c r="D24" s="11"/>
      <c r="E24" s="11"/>
      <c r="F24" s="11"/>
    </row>
    <row r="25" spans="1:9" x14ac:dyDescent="0.25">
      <c r="A25" s="31" t="s">
        <v>48</v>
      </c>
      <c r="B25" s="11">
        <v>-14391054988</v>
      </c>
      <c r="C25" s="11">
        <v>-20098166641</v>
      </c>
      <c r="D25" s="11">
        <v>-7450906033</v>
      </c>
      <c r="E25" s="11">
        <v>-18956186989</v>
      </c>
      <c r="F25" s="11">
        <v>-19007922834</v>
      </c>
      <c r="G25" s="10">
        <v>4958065358</v>
      </c>
      <c r="H25" s="10">
        <v>-14018299942</v>
      </c>
      <c r="I25" s="10">
        <v>-9611867774</v>
      </c>
    </row>
    <row r="26" spans="1:9" x14ac:dyDescent="0.25">
      <c r="A26" s="31" t="s">
        <v>49</v>
      </c>
      <c r="B26" s="11">
        <v>-452701146</v>
      </c>
      <c r="C26" s="11">
        <v>-597602065</v>
      </c>
      <c r="D26" s="11">
        <v>1796116104</v>
      </c>
      <c r="E26" s="11">
        <v>1479691026</v>
      </c>
      <c r="F26" s="11">
        <v>1458325514</v>
      </c>
      <c r="G26" s="10">
        <v>-272456658</v>
      </c>
      <c r="H26" s="10">
        <v>-305479179</v>
      </c>
      <c r="I26" s="10">
        <v>-1367755073</v>
      </c>
    </row>
    <row r="27" spans="1:9" x14ac:dyDescent="0.25">
      <c r="A27" s="31" t="s">
        <v>85</v>
      </c>
      <c r="D27" s="11"/>
      <c r="E27" s="11"/>
      <c r="F27" s="11"/>
    </row>
    <row r="28" spans="1:9" x14ac:dyDescent="0.25">
      <c r="A28" s="31" t="s">
        <v>50</v>
      </c>
      <c r="B28" s="10">
        <v>-240310348</v>
      </c>
      <c r="C28" s="10">
        <v>-171329279</v>
      </c>
      <c r="D28" s="11">
        <v>11730394500</v>
      </c>
      <c r="E28" s="11">
        <v>-169364523</v>
      </c>
      <c r="F28" s="11">
        <v>8393048087</v>
      </c>
      <c r="G28" s="10">
        <v>-4404726095</v>
      </c>
      <c r="H28" s="10">
        <v>-3015884436</v>
      </c>
      <c r="I28" s="10">
        <v>4067205564</v>
      </c>
    </row>
    <row r="29" spans="1:9" x14ac:dyDescent="0.25">
      <c r="A29" s="31" t="s">
        <v>51</v>
      </c>
      <c r="B29" s="10">
        <v>14794665361</v>
      </c>
      <c r="C29" s="11">
        <v>10811369124</v>
      </c>
      <c r="D29" s="11">
        <v>-69409651</v>
      </c>
      <c r="E29" s="11">
        <v>28645491158</v>
      </c>
      <c r="F29" s="11">
        <v>14477236470</v>
      </c>
      <c r="G29" s="10">
        <v>15293873293</v>
      </c>
      <c r="H29" s="10">
        <v>27774684906</v>
      </c>
      <c r="I29" s="10">
        <v>21182280803</v>
      </c>
    </row>
    <row r="30" spans="1:9" x14ac:dyDescent="0.25">
      <c r="A30" s="31" t="s">
        <v>52</v>
      </c>
      <c r="D30" s="11"/>
      <c r="E30" s="11"/>
      <c r="F30" s="11"/>
    </row>
    <row r="31" spans="1:9" x14ac:dyDescent="0.25">
      <c r="A31" s="31" t="s">
        <v>53</v>
      </c>
      <c r="B31" s="11"/>
      <c r="C31" s="11"/>
      <c r="D31" s="11"/>
      <c r="E31" s="11"/>
      <c r="F31" s="11"/>
      <c r="I31" s="10">
        <v>-17070779329</v>
      </c>
    </row>
    <row r="32" spans="1:9" x14ac:dyDescent="0.25">
      <c r="A32" s="31" t="s">
        <v>69</v>
      </c>
      <c r="D32" s="11"/>
      <c r="E32" s="11"/>
      <c r="F32" s="11"/>
    </row>
    <row r="33" spans="1:11" x14ac:dyDescent="0.25">
      <c r="A33" s="31" t="s">
        <v>70</v>
      </c>
      <c r="B33" s="11">
        <v>22094841</v>
      </c>
      <c r="C33" s="10">
        <v>25065662</v>
      </c>
      <c r="D33" s="11">
        <v>-169364523</v>
      </c>
      <c r="E33" s="11"/>
      <c r="F33" s="11">
        <v>-169364523</v>
      </c>
    </row>
    <row r="34" spans="1:11" x14ac:dyDescent="0.25">
      <c r="A34" s="31" t="s">
        <v>149</v>
      </c>
      <c r="B34" s="10">
        <v>-477411455</v>
      </c>
      <c r="C34" s="10">
        <v>-129850701</v>
      </c>
      <c r="D34" s="11">
        <v>-2905351776</v>
      </c>
      <c r="E34" s="11">
        <v>-5036614093</v>
      </c>
      <c r="F34" s="11">
        <v>1253164177</v>
      </c>
      <c r="G34" s="10">
        <v>-3933766318</v>
      </c>
      <c r="H34" s="10">
        <v>-402449203</v>
      </c>
    </row>
    <row r="35" spans="1:11" x14ac:dyDescent="0.25">
      <c r="A35" s="31" t="s">
        <v>74</v>
      </c>
      <c r="B35" s="11">
        <v>416505</v>
      </c>
      <c r="C35" s="10">
        <v>416505</v>
      </c>
      <c r="D35" s="11"/>
      <c r="E35" s="11"/>
      <c r="F35" s="11"/>
    </row>
    <row r="36" spans="1:11" x14ac:dyDescent="0.25">
      <c r="A36" s="31" t="s">
        <v>75</v>
      </c>
      <c r="B36" s="11">
        <v>-23015063</v>
      </c>
      <c r="C36" s="10">
        <v>-39746898</v>
      </c>
      <c r="D36" s="11">
        <v>-142249741</v>
      </c>
      <c r="E36" s="11">
        <v>148239455</v>
      </c>
      <c r="F36" s="11">
        <v>-391424237</v>
      </c>
      <c r="G36" s="10">
        <v>-312462738</v>
      </c>
      <c r="H36" s="10">
        <v>-454846762</v>
      </c>
      <c r="I36" s="10">
        <v>-919114189</v>
      </c>
    </row>
    <row r="37" spans="1:11" x14ac:dyDescent="0.25">
      <c r="A37" s="31" t="s">
        <v>76</v>
      </c>
      <c r="B37" s="11">
        <v>-1297898707</v>
      </c>
      <c r="C37" s="11">
        <v>-1607421919</v>
      </c>
      <c r="D37" s="11">
        <v>-891797031</v>
      </c>
      <c r="E37" s="11">
        <v>-1563828058</v>
      </c>
      <c r="F37" s="11">
        <v>-2175148991</v>
      </c>
      <c r="G37" s="10">
        <v>-595135732</v>
      </c>
      <c r="H37" s="10">
        <v>-1467187738</v>
      </c>
      <c r="I37" s="10">
        <v>-2154288274</v>
      </c>
    </row>
    <row r="38" spans="1:11" x14ac:dyDescent="0.25">
      <c r="A38" s="31" t="s">
        <v>73</v>
      </c>
      <c r="D38" s="11"/>
      <c r="E38" s="11"/>
      <c r="F38" s="11"/>
    </row>
    <row r="39" spans="1:11" x14ac:dyDescent="0.25">
      <c r="A39" s="31" t="s">
        <v>19</v>
      </c>
      <c r="B39" s="10">
        <v>1438062979</v>
      </c>
      <c r="C39" s="16">
        <v>2269381917</v>
      </c>
      <c r="D39" s="11">
        <v>-213893652</v>
      </c>
      <c r="E39" s="11">
        <v>454489099</v>
      </c>
      <c r="F39" s="11">
        <v>837277281</v>
      </c>
      <c r="G39" s="10">
        <v>1249147569</v>
      </c>
      <c r="H39" s="10">
        <v>2725089178</v>
      </c>
      <c r="I39" s="10">
        <v>4133414299</v>
      </c>
    </row>
    <row r="40" spans="1:11" s="1" customFormat="1" x14ac:dyDescent="0.25">
      <c r="A40"/>
      <c r="B40" s="7">
        <f t="shared" ref="B40:I40" si="1">SUM(B24:B39)</f>
        <v>-627152021</v>
      </c>
      <c r="C40" s="7">
        <f>SUM(C24:C39)</f>
        <v>-9537884295</v>
      </c>
      <c r="D40" s="7">
        <f t="shared" si="1"/>
        <v>1683538197</v>
      </c>
      <c r="E40" s="7">
        <f t="shared" si="1"/>
        <v>5001917075</v>
      </c>
      <c r="F40" s="7">
        <f t="shared" si="1"/>
        <v>4675190944</v>
      </c>
      <c r="G40" s="7">
        <f t="shared" si="1"/>
        <v>11982538679</v>
      </c>
      <c r="H40" s="7">
        <f t="shared" si="1"/>
        <v>10835626824</v>
      </c>
      <c r="I40" s="7">
        <f t="shared" si="1"/>
        <v>-1740903973</v>
      </c>
    </row>
    <row r="41" spans="1:11" s="1" customFormat="1" x14ac:dyDescent="0.25">
      <c r="A41"/>
      <c r="B41" s="14"/>
    </row>
    <row r="42" spans="1:11" s="1" customFormat="1" x14ac:dyDescent="0.25">
      <c r="A42"/>
      <c r="B42" s="7">
        <f t="shared" ref="B42:E42" si="2">B22+B40</f>
        <v>1459920968</v>
      </c>
      <c r="C42" s="7">
        <f t="shared" si="2"/>
        <v>-6021603985</v>
      </c>
      <c r="D42" s="7">
        <f t="shared" si="2"/>
        <v>3989837590</v>
      </c>
      <c r="E42" s="7">
        <f t="shared" si="2"/>
        <v>7513461556</v>
      </c>
      <c r="F42" s="7">
        <f>F22+F40</f>
        <v>11061396892</v>
      </c>
      <c r="G42" s="7">
        <f>G22+G40</f>
        <v>14067794335</v>
      </c>
      <c r="H42" s="7">
        <f t="shared" ref="H42:I42" si="3">H22+H40</f>
        <v>13229827410</v>
      </c>
      <c r="I42" s="7">
        <f t="shared" si="3"/>
        <v>4078020833</v>
      </c>
      <c r="K42" s="37">
        <f>(I42/F42)-1</f>
        <v>-0.63132858599899155</v>
      </c>
    </row>
    <row r="43" spans="1:11" x14ac:dyDescent="0.25">
      <c r="B43" s="13"/>
      <c r="C43" s="13"/>
    </row>
    <row r="44" spans="1:11" ht="15.75" thickBot="1" x14ac:dyDescent="0.3">
      <c r="A44" s="34" t="s">
        <v>125</v>
      </c>
    </row>
    <row r="45" spans="1:11" x14ac:dyDescent="0.25">
      <c r="A45" s="31" t="s">
        <v>71</v>
      </c>
      <c r="C45" s="11"/>
    </row>
    <row r="46" spans="1:11" x14ac:dyDescent="0.25">
      <c r="A46" s="31" t="s">
        <v>54</v>
      </c>
    </row>
    <row r="47" spans="1:11" x14ac:dyDescent="0.25">
      <c r="A47" s="31" t="s">
        <v>55</v>
      </c>
    </row>
    <row r="48" spans="1:11" x14ac:dyDescent="0.25">
      <c r="A48" s="31" t="s">
        <v>150</v>
      </c>
      <c r="G48" s="10">
        <v>4164736217</v>
      </c>
      <c r="H48" s="10">
        <v>-4225371208</v>
      </c>
    </row>
    <row r="49" spans="1:9" x14ac:dyDescent="0.25">
      <c r="A49" s="31" t="s">
        <v>151</v>
      </c>
      <c r="B49" s="10">
        <v>-1768147355</v>
      </c>
      <c r="C49" s="10">
        <v>-1932696425</v>
      </c>
      <c r="D49" s="11">
        <v>1284413442</v>
      </c>
      <c r="E49" s="11">
        <v>887279997</v>
      </c>
      <c r="F49" s="11">
        <v>-6585034613</v>
      </c>
      <c r="I49" s="10">
        <v>-2186152221</v>
      </c>
    </row>
    <row r="50" spans="1:9" x14ac:dyDescent="0.25">
      <c r="A50" s="31" t="s">
        <v>152</v>
      </c>
      <c r="B50" s="10">
        <v>-172666605</v>
      </c>
      <c r="C50" s="10">
        <v>-216343934</v>
      </c>
      <c r="D50" s="11">
        <v>-835294923</v>
      </c>
      <c r="E50" s="11"/>
      <c r="F50" s="11">
        <v>-1041075991</v>
      </c>
      <c r="H50" s="10">
        <v>-99237391</v>
      </c>
    </row>
    <row r="51" spans="1:9" x14ac:dyDescent="0.25">
      <c r="A51" s="31" t="s">
        <v>153</v>
      </c>
      <c r="B51" s="11"/>
      <c r="C51" s="11"/>
      <c r="D51" s="11"/>
      <c r="E51" s="11">
        <v>-954412139</v>
      </c>
      <c r="F51" s="11"/>
      <c r="G51" s="10">
        <v>-50455970</v>
      </c>
      <c r="I51" s="10">
        <v>-202810260</v>
      </c>
    </row>
    <row r="52" spans="1:9" x14ac:dyDescent="0.25">
      <c r="A52" s="31" t="s">
        <v>20</v>
      </c>
    </row>
    <row r="53" spans="1:9" s="1" customFormat="1" x14ac:dyDescent="0.25">
      <c r="A53"/>
      <c r="B53" s="7">
        <f t="shared" ref="B53:E53" si="4">B46+B47+B48+B49+B50+B51+B45+B52</f>
        <v>-1940813960</v>
      </c>
      <c r="C53" s="7">
        <f t="shared" si="4"/>
        <v>-2149040359</v>
      </c>
      <c r="D53" s="7">
        <f t="shared" si="4"/>
        <v>449118519</v>
      </c>
      <c r="E53" s="7">
        <f t="shared" si="4"/>
        <v>-67132142</v>
      </c>
      <c r="F53" s="7">
        <f>F46+F47+F48+F49+F50+F51+F45+F52</f>
        <v>-7626110604</v>
      </c>
      <c r="G53" s="7">
        <f>G46+G47+G48+G49+G50+G51+G45+G52</f>
        <v>4114280247</v>
      </c>
      <c r="H53" s="7">
        <f t="shared" ref="H53:I53" si="5">H46+H47+H48+H49+H50+H51+H45+H52</f>
        <v>-4324608599</v>
      </c>
      <c r="I53" s="7">
        <f t="shared" si="5"/>
        <v>-2388962481</v>
      </c>
    </row>
    <row r="54" spans="1:9" ht="15.75" thickBot="1" x14ac:dyDescent="0.3">
      <c r="A54" s="34" t="s">
        <v>126</v>
      </c>
    </row>
    <row r="55" spans="1:9" x14ac:dyDescent="0.25">
      <c r="A55" s="31" t="s">
        <v>83</v>
      </c>
      <c r="B55" s="11">
        <v>3542214333</v>
      </c>
      <c r="C55" s="11">
        <v>9560010106</v>
      </c>
      <c r="D55" s="10">
        <v>227101096</v>
      </c>
      <c r="E55" s="10">
        <v>2028108751</v>
      </c>
      <c r="F55" s="10">
        <v>2389488280</v>
      </c>
    </row>
    <row r="56" spans="1:9" x14ac:dyDescent="0.25">
      <c r="A56" s="31" t="s">
        <v>72</v>
      </c>
    </row>
    <row r="57" spans="1:9" x14ac:dyDescent="0.25">
      <c r="A57" s="31" t="s">
        <v>56</v>
      </c>
      <c r="B57" s="11">
        <v>-1405713504</v>
      </c>
      <c r="C57" s="11">
        <v>-1405713504</v>
      </c>
      <c r="D57" s="11"/>
      <c r="E57" s="11">
        <v>-1475999178</v>
      </c>
      <c r="F57" s="11">
        <v>-1475999178</v>
      </c>
      <c r="H57" s="10">
        <v>-1475999178</v>
      </c>
      <c r="I57" s="10">
        <v>-1475999178</v>
      </c>
    </row>
    <row r="58" spans="1:9" x14ac:dyDescent="0.25">
      <c r="A58" s="31" t="s">
        <v>160</v>
      </c>
      <c r="G58" s="10">
        <v>-8080114781</v>
      </c>
      <c r="H58" s="10">
        <v>1018382202</v>
      </c>
      <c r="I58" s="10">
        <v>6038176014</v>
      </c>
    </row>
    <row r="59" spans="1:9" s="1" customFormat="1" x14ac:dyDescent="0.25">
      <c r="A59" s="4" t="s">
        <v>161</v>
      </c>
      <c r="B59" s="7">
        <f>SUM(B55:B58)</f>
        <v>2136500829</v>
      </c>
      <c r="C59" s="7">
        <f>SUM(C55:C58)</f>
        <v>8154296602</v>
      </c>
      <c r="D59" s="7">
        <f t="shared" ref="D59:I59" si="6">SUM(D55:D58)</f>
        <v>227101096</v>
      </c>
      <c r="E59" s="7">
        <f t="shared" si="6"/>
        <v>552109573</v>
      </c>
      <c r="F59" s="7">
        <f t="shared" si="6"/>
        <v>913489102</v>
      </c>
      <c r="G59" s="7">
        <f t="shared" si="6"/>
        <v>-8080114781</v>
      </c>
      <c r="H59" s="7">
        <f t="shared" si="6"/>
        <v>-457616976</v>
      </c>
      <c r="I59" s="7">
        <f t="shared" si="6"/>
        <v>4562176836</v>
      </c>
    </row>
    <row r="60" spans="1:9" s="1" customFormat="1" x14ac:dyDescent="0.25">
      <c r="A60" s="4"/>
    </row>
    <row r="61" spans="1:9" s="1" customFormat="1" x14ac:dyDescent="0.25">
      <c r="A61" s="29" t="s">
        <v>127</v>
      </c>
      <c r="B61" s="7">
        <f t="shared" ref="B61:I61" si="7">B59+B53+B42</f>
        <v>1655607837</v>
      </c>
      <c r="C61" s="7">
        <f t="shared" si="7"/>
        <v>-16347742</v>
      </c>
      <c r="D61" s="7">
        <f t="shared" si="7"/>
        <v>4666057205</v>
      </c>
      <c r="E61" s="7">
        <f t="shared" si="7"/>
        <v>7998438987</v>
      </c>
      <c r="F61" s="7">
        <f t="shared" si="7"/>
        <v>4348775390</v>
      </c>
      <c r="G61" s="7">
        <f t="shared" si="7"/>
        <v>10101959801</v>
      </c>
      <c r="H61" s="7">
        <f t="shared" si="7"/>
        <v>8447601835</v>
      </c>
      <c r="I61" s="7">
        <f t="shared" si="7"/>
        <v>6251235188</v>
      </c>
    </row>
    <row r="62" spans="1:9" x14ac:dyDescent="0.25">
      <c r="A62" s="30" t="s">
        <v>128</v>
      </c>
      <c r="B62" s="10">
        <v>22927408561</v>
      </c>
      <c r="C62" s="10">
        <v>22927408561</v>
      </c>
      <c r="D62" s="10">
        <v>26801358391</v>
      </c>
      <c r="E62" s="10">
        <v>26801358391</v>
      </c>
      <c r="F62" s="10">
        <v>26801358391</v>
      </c>
      <c r="G62" s="10">
        <v>27787746049</v>
      </c>
      <c r="H62" s="10">
        <v>27787746049</v>
      </c>
      <c r="I62" s="10">
        <v>27787746049</v>
      </c>
    </row>
    <row r="63" spans="1:9" x14ac:dyDescent="0.25">
      <c r="A63" s="30" t="s">
        <v>95</v>
      </c>
      <c r="B63" s="10">
        <v>11506186</v>
      </c>
      <c r="C63" s="10">
        <v>12151576</v>
      </c>
      <c r="D63" s="10">
        <v>1677651</v>
      </c>
      <c r="E63" s="10">
        <v>7664787</v>
      </c>
      <c r="F63" s="10">
        <v>7974217</v>
      </c>
      <c r="G63" s="10">
        <v>1981691</v>
      </c>
      <c r="H63" s="10">
        <v>3830280</v>
      </c>
      <c r="I63" s="10">
        <v>3944791</v>
      </c>
    </row>
    <row r="64" spans="1:9" s="1" customFormat="1" x14ac:dyDescent="0.25">
      <c r="A64" s="29" t="s">
        <v>129</v>
      </c>
      <c r="B64" s="7">
        <f>B61+B62</f>
        <v>24583016398</v>
      </c>
      <c r="C64" s="7">
        <f>C61+C62</f>
        <v>22911060819</v>
      </c>
      <c r="D64" s="7">
        <f>D61+D62+D63</f>
        <v>31469093247</v>
      </c>
      <c r="E64" s="7">
        <f>E61+E62</f>
        <v>34799797378</v>
      </c>
      <c r="F64" s="7">
        <f>F61+F62</f>
        <v>31150133781</v>
      </c>
      <c r="G64" s="7">
        <f>G61+G62</f>
        <v>37889705850</v>
      </c>
      <c r="H64" s="7">
        <f>H61+H62+H63</f>
        <v>36239178164</v>
      </c>
      <c r="I64" s="7">
        <f>I61+I62+I63</f>
        <v>34042926028</v>
      </c>
    </row>
    <row r="65" spans="1:9" x14ac:dyDescent="0.25">
      <c r="A65" s="30" t="s">
        <v>130</v>
      </c>
      <c r="B65" s="19">
        <f>B42/('1'!B41/10)</f>
        <v>1.9782137954551082</v>
      </c>
      <c r="C65" s="19">
        <f>C42/('1'!C41/10)</f>
        <v>-8.1593595372584957</v>
      </c>
      <c r="D65" s="19">
        <f>D42/('1'!D41/10)</f>
        <v>5.4062870081083476</v>
      </c>
      <c r="E65" s="19">
        <f>E42/('1'!E41/10)</f>
        <v>10.180847886623958</v>
      </c>
      <c r="F65" s="19">
        <f>F42/('1'!F41/10)</f>
        <v>14.988351019257816</v>
      </c>
      <c r="G65" s="19">
        <f>G42/('1'!G41/10)</f>
        <v>19.062062560308554</v>
      </c>
      <c r="H65" s="19">
        <f>H42/('1'!H41/10)</f>
        <v>16.29691399092734</v>
      </c>
      <c r="I65" s="19">
        <f>I42/('1'!I41/10)</f>
        <v>5.0234332398302142</v>
      </c>
    </row>
    <row r="66" spans="1:9" x14ac:dyDescent="0.25">
      <c r="A66" s="29" t="s">
        <v>131</v>
      </c>
      <c r="B66" s="7">
        <f>'1'!B41/10</f>
        <v>737999589</v>
      </c>
      <c r="C66" s="7">
        <f>'1'!C41/10</f>
        <v>737999589</v>
      </c>
      <c r="D66" s="7">
        <f>'1'!D41/10</f>
        <v>737999589</v>
      </c>
      <c r="E66" s="7">
        <f>'1'!E41/10</f>
        <v>737999589</v>
      </c>
      <c r="F66" s="7">
        <f>'1'!F41/10</f>
        <v>737999589</v>
      </c>
      <c r="G66" s="7">
        <f>'1'!G41/10</f>
        <v>737999589</v>
      </c>
      <c r="H66" s="7">
        <f>'1'!H41/10</f>
        <v>811799547.89999998</v>
      </c>
      <c r="I66" s="7">
        <f>'1'!I41/10</f>
        <v>811799547.89999998</v>
      </c>
    </row>
    <row r="67" spans="1:9" x14ac:dyDescent="0.25">
      <c r="A67" s="5"/>
    </row>
    <row r="68" spans="1:9" x14ac:dyDescent="0.25">
      <c r="A68" s="5"/>
    </row>
    <row r="69" spans="1:9" x14ac:dyDescent="0.25">
      <c r="A69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J18" sqref="J18"/>
    </sheetView>
  </sheetViews>
  <sheetFormatPr defaultRowHeight="15" x14ac:dyDescent="0.25"/>
  <cols>
    <col min="1" max="1" width="34.5703125" bestFit="1" customWidth="1"/>
    <col min="2" max="2" width="10.28515625" bestFit="1" customWidth="1"/>
    <col min="3" max="3" width="10.5703125" bestFit="1" customWidth="1"/>
    <col min="4" max="4" width="11" bestFit="1" customWidth="1"/>
    <col min="5" max="5" width="10.28515625" bestFit="1" customWidth="1"/>
    <col min="6" max="6" width="10.5703125" bestFit="1" customWidth="1"/>
  </cols>
  <sheetData>
    <row r="1" spans="1:6" x14ac:dyDescent="0.25">
      <c r="A1" s="1" t="s">
        <v>0</v>
      </c>
    </row>
    <row r="2" spans="1:6" x14ac:dyDescent="0.25">
      <c r="A2" s="1" t="s">
        <v>86</v>
      </c>
    </row>
    <row r="3" spans="1:6" x14ac:dyDescent="0.25">
      <c r="A3" t="s">
        <v>96</v>
      </c>
    </row>
    <row r="4" spans="1:6" x14ac:dyDescent="0.25">
      <c r="B4" s="23" t="s">
        <v>97</v>
      </c>
      <c r="C4" s="23" t="s">
        <v>98</v>
      </c>
      <c r="D4" s="23" t="s">
        <v>99</v>
      </c>
      <c r="E4" s="23" t="s">
        <v>97</v>
      </c>
      <c r="F4" s="23" t="s">
        <v>98</v>
      </c>
    </row>
    <row r="5" spans="1:6" ht="15.75" x14ac:dyDescent="0.25">
      <c r="B5" s="24">
        <v>42916</v>
      </c>
      <c r="C5" s="24">
        <v>43008</v>
      </c>
      <c r="D5" s="24">
        <v>43190</v>
      </c>
      <c r="E5" s="24">
        <v>43281</v>
      </c>
      <c r="F5" s="24">
        <v>43373</v>
      </c>
    </row>
    <row r="6" spans="1:6" x14ac:dyDescent="0.25">
      <c r="A6" t="s">
        <v>132</v>
      </c>
      <c r="B6" s="20">
        <f>'2'!B7/'2'!B8</f>
        <v>0.41937920192654693</v>
      </c>
      <c r="C6" s="20">
        <f>'2'!C7/'2'!C8</f>
        <v>0.41261480596916877</v>
      </c>
      <c r="D6" s="20">
        <f>'2'!D7/'2'!D8</f>
        <v>0.39023501461847632</v>
      </c>
      <c r="E6" s="20">
        <f>'2'!E7/'2'!E8</f>
        <v>0.37929291007993332</v>
      </c>
      <c r="F6" s="20">
        <f>'2'!F7/'2'!F8</f>
        <v>0.38257605194635635</v>
      </c>
    </row>
    <row r="7" spans="1:6" x14ac:dyDescent="0.25">
      <c r="A7" t="s">
        <v>87</v>
      </c>
      <c r="B7" s="20">
        <f>'2'!B31/'2'!B15</f>
        <v>0.58122477810358375</v>
      </c>
      <c r="C7" s="20">
        <f>'2'!C31/'2'!C15</f>
        <v>0.57087851378684695</v>
      </c>
      <c r="D7" s="20">
        <f>'2'!D31/'2'!D15</f>
        <v>0.55388183405428137</v>
      </c>
      <c r="E7" s="20">
        <f>'2'!E31/'2'!E15</f>
        <v>0.55242204223199709</v>
      </c>
      <c r="F7" s="20">
        <f>'2'!F31/'2'!F15</f>
        <v>0.56405628427305388</v>
      </c>
    </row>
    <row r="8" spans="1:6" x14ac:dyDescent="0.25">
      <c r="A8" t="s">
        <v>88</v>
      </c>
      <c r="B8" s="20">
        <f>'2'!B46/'2'!B15</f>
        <v>0.26606596807614469</v>
      </c>
      <c r="C8" s="20">
        <f>'2'!C46/'2'!C15</f>
        <v>0.26028323687434263</v>
      </c>
      <c r="D8" s="20">
        <f>'2'!D46/'2'!D15</f>
        <v>0.1569984936731775</v>
      </c>
      <c r="E8" s="20">
        <f>'2'!E46/'2'!E15</f>
        <v>0.20624345202558103</v>
      </c>
      <c r="F8" s="20">
        <f>'2'!F46/'2'!F15</f>
        <v>0.21351909301931196</v>
      </c>
    </row>
    <row r="9" spans="1:6" x14ac:dyDescent="0.25">
      <c r="A9" t="s">
        <v>133</v>
      </c>
      <c r="B9" s="20">
        <f>'2'!B46/'1'!B23</f>
        <v>7.369839851882015E-3</v>
      </c>
      <c r="C9" s="20">
        <f>'2'!C46/'1'!C23</f>
        <v>1.0467494462621282E-2</v>
      </c>
      <c r="D9" s="20">
        <f>'2'!D46/'1'!D23</f>
        <v>1.8873938510149011E-3</v>
      </c>
      <c r="E9" s="20">
        <f>'2'!E46/'1'!E23</f>
        <v>4.6968055891209752E-3</v>
      </c>
      <c r="F9" s="20">
        <f>'2'!F46/'1'!F23</f>
        <v>7.4982537880667497E-3</v>
      </c>
    </row>
    <row r="10" spans="1:6" x14ac:dyDescent="0.25">
      <c r="A10" t="s">
        <v>134</v>
      </c>
      <c r="B10" s="20">
        <f>'2'!B46/'1'!B58</f>
        <v>8.0685273350028328E-2</v>
      </c>
      <c r="C10" s="20">
        <f>'2'!C46/'1'!C58</f>
        <v>0.11260602298197098</v>
      </c>
      <c r="D10" s="20">
        <f>'2'!D46/'1'!D58</f>
        <v>2.2868472733287362E-2</v>
      </c>
      <c r="E10" s="20">
        <f>'2'!E46/'1'!E58</f>
        <v>6.2479639490029715E-2</v>
      </c>
      <c r="F10" s="20">
        <f>'2'!F46/'1'!F58</f>
        <v>9.5155547593247819E-2</v>
      </c>
    </row>
    <row r="11" spans="1:6" x14ac:dyDescent="0.25">
      <c r="A11" t="s">
        <v>89</v>
      </c>
      <c r="B11" s="21">
        <v>0.1195</v>
      </c>
      <c r="C11" s="21">
        <v>0.13220000000000001</v>
      </c>
      <c r="D11" s="21">
        <v>0.1424</v>
      </c>
      <c r="E11" s="21">
        <v>0.151</v>
      </c>
      <c r="F11" s="21">
        <v>0.1409</v>
      </c>
    </row>
    <row r="12" spans="1:6" x14ac:dyDescent="0.25">
      <c r="A12" t="s">
        <v>135</v>
      </c>
      <c r="B12" s="21">
        <v>3.5900000000000001E-2</v>
      </c>
      <c r="C12" s="21">
        <v>4.36E-2</v>
      </c>
      <c r="D12" s="21">
        <v>3.27E-2</v>
      </c>
      <c r="E12" s="21">
        <v>2.69E-2</v>
      </c>
      <c r="F12" s="21">
        <v>2.5000000000000001E-2</v>
      </c>
    </row>
    <row r="13" spans="1:6" x14ac:dyDescent="0.25">
      <c r="A13" t="s">
        <v>136</v>
      </c>
      <c r="B13" s="20">
        <f>'1'!B17/'1'!B36</f>
        <v>1.1089541420850113</v>
      </c>
      <c r="C13" s="20">
        <f>'1'!C17/'1'!C36</f>
        <v>1.1728339064686264</v>
      </c>
      <c r="D13" s="20">
        <f>'1'!D17/'1'!D36</f>
        <v>1.1104619653599286</v>
      </c>
      <c r="E13" s="20">
        <f>'1'!E17/'1'!E36</f>
        <v>1.0759678268766133</v>
      </c>
      <c r="F13" s="20">
        <f>'1'!F17/'1'!F36</f>
        <v>1.1054656847413284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2020-04-12T14:30:59Z</dcterms:modified>
</cp:coreProperties>
</file>