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B12" i="2"/>
  <c r="B8" i="2"/>
  <c r="B15" i="2" s="1"/>
  <c r="C52" i="1" l="1"/>
  <c r="D52" i="1"/>
  <c r="E52" i="1"/>
  <c r="F52" i="1"/>
  <c r="B52" i="1"/>
  <c r="C8" i="2" l="1"/>
  <c r="C15" i="2" s="1"/>
  <c r="D8" i="2"/>
  <c r="D15" i="2" s="1"/>
  <c r="E8" i="2"/>
  <c r="E15" i="2" s="1"/>
  <c r="F8" i="2"/>
  <c r="F15" i="2" s="1"/>
  <c r="D34" i="1"/>
  <c r="B32" i="1"/>
  <c r="C24" i="1" l="1"/>
  <c r="D24" i="1"/>
  <c r="E24" i="1"/>
  <c r="F24" i="1"/>
  <c r="C20" i="3"/>
  <c r="D20" i="3"/>
  <c r="E20" i="3"/>
  <c r="F20" i="3"/>
  <c r="B20" i="3"/>
  <c r="C30" i="1" l="1"/>
  <c r="D30" i="1"/>
  <c r="E30" i="1"/>
  <c r="F30" i="1"/>
  <c r="E41" i="1"/>
  <c r="F41" i="1"/>
  <c r="E51" i="1" l="1"/>
  <c r="E8" i="4"/>
  <c r="F51" i="1"/>
  <c r="F8" i="4"/>
  <c r="B24" i="1"/>
  <c r="C7" i="1"/>
  <c r="D7" i="1"/>
  <c r="E7" i="1"/>
  <c r="F7" i="1"/>
  <c r="B7" i="1"/>
  <c r="B11" i="3"/>
  <c r="B36" i="3" s="1"/>
  <c r="B30" i="1" l="1"/>
  <c r="C11" i="3" l="1"/>
  <c r="C36" i="3" s="1"/>
  <c r="D11" i="3"/>
  <c r="D36" i="3" s="1"/>
  <c r="E11" i="3"/>
  <c r="E36" i="3" s="1"/>
  <c r="F11" i="3"/>
  <c r="F36" i="3" s="1"/>
  <c r="C12" i="1" l="1"/>
  <c r="C9" i="4" s="1"/>
  <c r="D12" i="1"/>
  <c r="D9" i="4" s="1"/>
  <c r="E12" i="1"/>
  <c r="E9" i="4" s="1"/>
  <c r="F12" i="1"/>
  <c r="F9" i="4" s="1"/>
  <c r="B12" i="1"/>
  <c r="B9" i="4" s="1"/>
  <c r="F19" i="2" l="1"/>
  <c r="F21" i="2" s="1"/>
  <c r="F11" i="4"/>
  <c r="B19" i="2"/>
  <c r="B21" i="2" s="1"/>
  <c r="B11" i="4"/>
  <c r="D19" i="2"/>
  <c r="D21" i="2" s="1"/>
  <c r="D11" i="4"/>
  <c r="E19" i="2"/>
  <c r="E21" i="2" s="1"/>
  <c r="E11" i="4"/>
  <c r="C19" i="2"/>
  <c r="C21" i="2" s="1"/>
  <c r="C11" i="4"/>
  <c r="E28" i="3"/>
  <c r="E23" i="2"/>
  <c r="E39" i="1"/>
  <c r="E20" i="1"/>
  <c r="E27" i="2" l="1"/>
  <c r="E29" i="2"/>
  <c r="E49" i="1"/>
  <c r="E30" i="3"/>
  <c r="E32" i="3" s="1"/>
  <c r="F28" i="3"/>
  <c r="F23" i="2"/>
  <c r="F27" i="2" s="1"/>
  <c r="F39" i="1"/>
  <c r="F20" i="1"/>
  <c r="C28" i="3"/>
  <c r="D28" i="3"/>
  <c r="B28" i="3"/>
  <c r="C23" i="2"/>
  <c r="C27" i="2" s="1"/>
  <c r="D23" i="2"/>
  <c r="D27" i="2" s="1"/>
  <c r="B23" i="2"/>
  <c r="B27" i="2" s="1"/>
  <c r="D39" i="1"/>
  <c r="B39" i="1"/>
  <c r="C41" i="1"/>
  <c r="D41" i="1"/>
  <c r="B41" i="1"/>
  <c r="D20" i="1"/>
  <c r="B20" i="1"/>
  <c r="B51" i="1" l="1"/>
  <c r="B8" i="4"/>
  <c r="C51" i="1"/>
  <c r="C8" i="4"/>
  <c r="D51" i="1"/>
  <c r="D8" i="4"/>
  <c r="B7" i="4"/>
  <c r="B12" i="4"/>
  <c r="B10" i="4"/>
  <c r="B6" i="4"/>
  <c r="F12" i="4"/>
  <c r="F7" i="4"/>
  <c r="F10" i="4"/>
  <c r="F6" i="4"/>
  <c r="D12" i="4"/>
  <c r="D10" i="4"/>
  <c r="D6" i="4"/>
  <c r="D7" i="4"/>
  <c r="C12" i="4"/>
  <c r="C10" i="4"/>
  <c r="C7" i="4"/>
  <c r="E7" i="4"/>
  <c r="E6" i="4"/>
  <c r="E12" i="4"/>
  <c r="E10" i="4"/>
  <c r="B29" i="2"/>
  <c r="D29" i="2"/>
  <c r="B30" i="3"/>
  <c r="B32" i="3" s="1"/>
  <c r="B49" i="1"/>
  <c r="C39" i="1"/>
  <c r="C49" i="1" s="1"/>
  <c r="C20" i="1"/>
  <c r="C6" i="4" s="1"/>
  <c r="F30" i="3"/>
  <c r="F32" i="3" s="1"/>
  <c r="D49" i="1"/>
  <c r="F49" i="1"/>
  <c r="D30" i="3"/>
  <c r="D32" i="3" s="1"/>
  <c r="C30" i="3"/>
  <c r="C32" i="3" s="1"/>
  <c r="C29" i="2" l="1"/>
  <c r="F29" i="2"/>
</calcChain>
</file>

<file path=xl/sharedStrings.xml><?xml version="1.0" encoding="utf-8"?>
<sst xmlns="http://schemas.openxmlformats.org/spreadsheetml/2006/main" count="116" uniqueCount="94">
  <si>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</si>
  <si>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</si>
  <si>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</si>
  <si>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</si>
  <si>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</si>
  <si>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</si>
  <si>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</si>
  <si>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</si>
  <si>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</si>
  <si>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</si>
  <si>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</si>
  <si>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Income tax paid</t>
  </si>
  <si>
    <t>Administrative expenses</t>
  </si>
  <si>
    <t>Dividend paid</t>
  </si>
  <si>
    <t>Advances, deposits and prepayment</t>
  </si>
  <si>
    <t>Share capital</t>
  </si>
  <si>
    <t>Provision for contribution against WPPF</t>
  </si>
  <si>
    <t>Dividend received</t>
  </si>
  <si>
    <t>EASTERN HOUSING LIMITED</t>
  </si>
  <si>
    <t>Deferred TAX</t>
  </si>
  <si>
    <t>Interest recevibale</t>
  </si>
  <si>
    <t>Deposit Bangladesh Bank under duress</t>
  </si>
  <si>
    <t>Investmets</t>
  </si>
  <si>
    <t>General reserve</t>
  </si>
  <si>
    <t>Dividend equalization reserve</t>
  </si>
  <si>
    <t>Long term loan - secured</t>
  </si>
  <si>
    <t>Sponsors' loan</t>
  </si>
  <si>
    <t>Finance lease obligation</t>
  </si>
  <si>
    <t>Current maturity long term loan secured</t>
  </si>
  <si>
    <t>Current maturity lease</t>
  </si>
  <si>
    <t>Bank overdraft</t>
  </si>
  <si>
    <t>Advance received against allotment</t>
  </si>
  <si>
    <t>Creditors</t>
  </si>
  <si>
    <t>Provision for taxation</t>
  </si>
  <si>
    <t>Other income</t>
  </si>
  <si>
    <t>Financial income</t>
  </si>
  <si>
    <t>Financial charges</t>
  </si>
  <si>
    <t>Cash received from customers and others</t>
  </si>
  <si>
    <t>Cash paid to employees/suppliers</t>
  </si>
  <si>
    <t>Interest paid</t>
  </si>
  <si>
    <t>Acquisition of property, plant and equipment</t>
  </si>
  <si>
    <t>Sale of property, plant and equipment</t>
  </si>
  <si>
    <t>Increase/decrease in fixed depsoit reserve</t>
  </si>
  <si>
    <t>Increase/decrease in long term borrowings</t>
  </si>
  <si>
    <t>Increase/decrease in short term borrowings from bank</t>
  </si>
  <si>
    <t>Revaluation reserve</t>
  </si>
  <si>
    <t>Investments</t>
  </si>
  <si>
    <t>Interest received</t>
  </si>
  <si>
    <t>Retirement benefit obligations (gratutiy)</t>
  </si>
  <si>
    <t>Increase/decrease in lease finance</t>
  </si>
  <si>
    <t>Debt to Equity</t>
  </si>
  <si>
    <t>Current Ratio</t>
  </si>
  <si>
    <t>Operating Margin</t>
  </si>
  <si>
    <t>Account payable</t>
  </si>
  <si>
    <t>Interst paid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</si>
  <si>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</si>
  <si>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</si>
  <si>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</si>
  <si>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</si>
  <si>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</si>
  <si>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</si>
  <si>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</si>
  <si>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</si>
  <si>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</si>
  <si>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</si>
  <si>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</si>
  <si>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</si>
  <si>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</si>
  <si>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</si>
  <si>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</si>
  <si>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</si>
  <si>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</si>
  <si>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</si>
  <si>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</si>
  <si>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</si>
  <si>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</si>
  <si>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</si>
  <si>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</si>
  <si>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</si>
  <si>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</si>
  <si>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</si>
  <si>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</si>
  <si>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</si>
  <si>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</si>
  <si>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</si>
  <si>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</si>
  <si>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</si>
  <si>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</si>
  <si>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As at quarter end</t>
  </si>
  <si>
    <t>Quarter 1</t>
  </si>
  <si>
    <t>Quarter 2</t>
  </si>
  <si>
    <t>Quarter 3</t>
  </si>
  <si>
    <t>Quarter 4</t>
  </si>
  <si>
    <t>Quarter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</si>
</sst>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165" fontId="1" fillId="0" borderId="0" xfId="2" applyNumberFormat="1" applyFont="1"/>
    <xf numFmtId="165" fontId="0" fillId="0" borderId="0" xfId="2" applyNumberFormat="1" applyFont="1" applyFill="1"/>
    <xf numFmtId="165" fontId="0" fillId="0" borderId="1" xfId="2" applyNumberFormat="1" applyFont="1" applyBorder="1"/>
    <xf numFmtId="165" fontId="1" fillId="0" borderId="0" xfId="2" applyNumberFormat="1" applyFont="1" applyBorder="1"/>
    <xf numFmtId="165" fontId="0" fillId="0" borderId="0" xfId="2" applyNumberFormat="1" applyFont="1" applyBorder="1"/>
    <xf numFmtId="165" fontId="1" fillId="0" borderId="0" xfId="2" applyNumberFormat="1" applyFont="1" applyFill="1"/>
    <xf numFmtId="165" fontId="1" fillId="0" borderId="4" xfId="2" applyNumberFormat="1" applyFont="1" applyBorder="1"/>
    <xf numFmtId="165" fontId="1" fillId="0" borderId="2" xfId="2" applyNumberFormat="1" applyFont="1" applyBorder="1"/>
    <xf numFmtId="165" fontId="3" fillId="0" borderId="4" xfId="2" applyNumberFormat="1" applyFont="1" applyBorder="1"/>
    <xf numFmtId="165" fontId="1" fillId="0" borderId="3" xfId="2" applyNumberFormat="1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  <xf numFmtId="15" fontId="2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RowHeight="15" x14ac:dyDescent="0.25"/>
  <cols>
    <col min="1" max="1" width="41.140625" bestFit="1" customWidth="1"/>
    <col min="2" max="2" width="15.28515625" bestFit="1" customWidth="1"/>
    <col min="3" max="3" width="16.42578125" customWidth="1"/>
    <col min="4" max="5" width="15.5703125" customWidth="1"/>
    <col min="6" max="6" width="16.42578125" customWidth="1"/>
    <col min="7" max="7" width="9.5703125" bestFit="1" customWidth="1"/>
  </cols>
  <sheetData>
    <row r="1" spans="1:7" ht="15.75" x14ac:dyDescent="0.25">
      <c r="A1" s="3" t="s">
        <v>18</v>
      </c>
    </row>
    <row r="2" spans="1:7" ht="15.75" x14ac:dyDescent="0.25">
      <c r="A2" s="3" t="s">
        <v>55</v>
      </c>
    </row>
    <row r="3" spans="1:7" ht="15.75" x14ac:dyDescent="0.25">
      <c r="A3" s="3" t="s">
        <v>88</v>
      </c>
    </row>
    <row r="4" spans="1:7" x14ac:dyDescent="0.25">
      <c r="B4" s="39" t="s">
        <v>89</v>
      </c>
      <c r="C4" s="39" t="s">
        <v>90</v>
      </c>
      <c r="D4" s="40" t="s">
        <v>91</v>
      </c>
      <c r="E4" s="40" t="s">
        <v>92</v>
      </c>
      <c r="F4" s="39" t="s">
        <v>93</v>
      </c>
    </row>
    <row r="5" spans="1:7" ht="15.75" x14ac:dyDescent="0.25">
      <c r="B5" s="41">
        <v>43100</v>
      </c>
      <c r="C5" s="41">
        <v>43190</v>
      </c>
      <c r="D5" s="41">
        <v>43373</v>
      </c>
      <c r="E5" s="41">
        <v>43465</v>
      </c>
      <c r="F5" s="41">
        <v>43555</v>
      </c>
      <c r="G5" s="8"/>
    </row>
    <row r="6" spans="1:7" x14ac:dyDescent="0.25">
      <c r="A6" s="33" t="s">
        <v>0</v>
      </c>
      <c r="B6" s="22"/>
      <c r="C6" s="22"/>
      <c r="D6" s="22"/>
      <c r="E6" s="22"/>
      <c r="F6" s="22"/>
      <c r="G6" s="22"/>
    </row>
    <row r="7" spans="1:7" x14ac:dyDescent="0.25">
      <c r="A7" s="34" t="s">
        <v>1</v>
      </c>
      <c r="B7" s="23">
        <f t="shared" ref="B7:F7" si="0">SUM(B8:B10)</f>
        <v>161863494</v>
      </c>
      <c r="C7" s="23">
        <f t="shared" si="0"/>
        <v>156451496</v>
      </c>
      <c r="D7" s="23">
        <f t="shared" si="0"/>
        <v>4702414460</v>
      </c>
      <c r="E7" s="23">
        <f t="shared" si="0"/>
        <v>4696800276</v>
      </c>
      <c r="F7" s="23">
        <f t="shared" si="0"/>
        <v>4671076371</v>
      </c>
      <c r="G7" s="22"/>
    </row>
    <row r="8" spans="1:7" x14ac:dyDescent="0.25">
      <c r="A8" t="s">
        <v>6</v>
      </c>
      <c r="B8" s="22">
        <v>158664324</v>
      </c>
      <c r="C8" s="22">
        <v>152693260</v>
      </c>
      <c r="D8" s="22">
        <v>4697000944</v>
      </c>
      <c r="E8" s="22">
        <v>4686699740</v>
      </c>
      <c r="F8" s="22">
        <v>4662251303</v>
      </c>
      <c r="G8" s="22"/>
    </row>
    <row r="9" spans="1:7" x14ac:dyDescent="0.25">
      <c r="A9" t="s">
        <v>46</v>
      </c>
      <c r="B9" s="22">
        <v>0</v>
      </c>
      <c r="C9" s="22">
        <v>0</v>
      </c>
      <c r="D9" s="22">
        <v>0</v>
      </c>
      <c r="E9" s="22">
        <v>4569450</v>
      </c>
      <c r="F9" s="22">
        <v>4569450</v>
      </c>
      <c r="G9" s="22"/>
    </row>
    <row r="10" spans="1:7" x14ac:dyDescent="0.25">
      <c r="A10" t="s">
        <v>19</v>
      </c>
      <c r="B10" s="22">
        <v>3199170</v>
      </c>
      <c r="C10" s="22">
        <v>3758236</v>
      </c>
      <c r="D10" s="22">
        <v>5413516</v>
      </c>
      <c r="E10" s="22">
        <v>5531086</v>
      </c>
      <c r="F10" s="22">
        <v>4255618</v>
      </c>
      <c r="G10" s="22"/>
    </row>
    <row r="11" spans="1:7" x14ac:dyDescent="0.25">
      <c r="B11" s="22"/>
      <c r="C11" s="22"/>
      <c r="D11" s="22"/>
      <c r="E11" s="22"/>
      <c r="F11" s="22"/>
      <c r="G11" s="22"/>
    </row>
    <row r="12" spans="1:7" x14ac:dyDescent="0.25">
      <c r="A12" s="34" t="s">
        <v>2</v>
      </c>
      <c r="B12" s="23">
        <f t="shared" ref="B12:F12" si="1">SUM(B13:B18)</f>
        <v>16423593877</v>
      </c>
      <c r="C12" s="23">
        <f t="shared" si="1"/>
        <v>18134961158</v>
      </c>
      <c r="D12" s="23">
        <f t="shared" si="1"/>
        <v>18790716700</v>
      </c>
      <c r="E12" s="23">
        <f t="shared" si="1"/>
        <v>17362778519</v>
      </c>
      <c r="F12" s="23">
        <f t="shared" si="1"/>
        <v>17316371707</v>
      </c>
      <c r="G12" s="22"/>
    </row>
    <row r="13" spans="1:7" x14ac:dyDescent="0.25">
      <c r="A13" s="5" t="s">
        <v>5</v>
      </c>
      <c r="B13" s="22">
        <v>12893716475</v>
      </c>
      <c r="C13" s="22">
        <v>15746055177</v>
      </c>
      <c r="D13" s="22">
        <v>16640124159</v>
      </c>
      <c r="E13" s="22">
        <v>15711719251</v>
      </c>
      <c r="F13" s="22">
        <v>15304052257</v>
      </c>
      <c r="G13" s="22"/>
    </row>
    <row r="14" spans="1:7" x14ac:dyDescent="0.25">
      <c r="A14" s="5" t="s">
        <v>14</v>
      </c>
      <c r="B14" s="22">
        <v>2158333165</v>
      </c>
      <c r="C14" s="22">
        <v>1834050300</v>
      </c>
      <c r="D14" s="22">
        <v>1551217228</v>
      </c>
      <c r="E14" s="22">
        <v>1256618233</v>
      </c>
      <c r="F14" s="22">
        <v>1636941375</v>
      </c>
      <c r="G14" s="22"/>
    </row>
    <row r="15" spans="1:7" x14ac:dyDescent="0.25">
      <c r="A15" s="5" t="s">
        <v>20</v>
      </c>
      <c r="B15" s="22">
        <v>55625300</v>
      </c>
      <c r="C15" s="22">
        <v>12622672</v>
      </c>
      <c r="D15" s="22">
        <v>12950719</v>
      </c>
      <c r="E15" s="22">
        <v>0</v>
      </c>
      <c r="F15" s="22">
        <v>0</v>
      </c>
      <c r="G15" s="22"/>
    </row>
    <row r="16" spans="1:7" x14ac:dyDescent="0.25">
      <c r="A16" s="5" t="s">
        <v>21</v>
      </c>
      <c r="B16" s="22">
        <v>350000000</v>
      </c>
      <c r="C16" s="22">
        <v>350000000</v>
      </c>
      <c r="D16" s="22">
        <v>350000000</v>
      </c>
      <c r="E16" s="22">
        <v>350000000</v>
      </c>
      <c r="F16" s="22">
        <v>350000000</v>
      </c>
      <c r="G16" s="22"/>
    </row>
    <row r="17" spans="1:7" x14ac:dyDescent="0.25">
      <c r="A17" s="5" t="s">
        <v>22</v>
      </c>
      <c r="B17" s="22">
        <v>865834130</v>
      </c>
      <c r="C17" s="22">
        <v>152300730</v>
      </c>
      <c r="D17" s="22">
        <v>166675499</v>
      </c>
      <c r="E17" s="22">
        <v>0</v>
      </c>
      <c r="F17" s="22">
        <v>0</v>
      </c>
      <c r="G17" s="22"/>
    </row>
    <row r="18" spans="1:7" x14ac:dyDescent="0.25">
      <c r="A18" s="5" t="s">
        <v>10</v>
      </c>
      <c r="B18" s="22">
        <v>100084807</v>
      </c>
      <c r="C18" s="22">
        <v>39932279</v>
      </c>
      <c r="D18" s="22">
        <v>69749095</v>
      </c>
      <c r="E18" s="22">
        <v>44441035</v>
      </c>
      <c r="F18" s="22">
        <v>25378075</v>
      </c>
      <c r="G18" s="22"/>
    </row>
    <row r="19" spans="1:7" x14ac:dyDescent="0.25">
      <c r="B19" s="22"/>
      <c r="C19" s="22"/>
      <c r="D19" s="22"/>
      <c r="E19" s="22"/>
      <c r="F19" s="22"/>
      <c r="G19" s="22"/>
    </row>
    <row r="20" spans="1:7" x14ac:dyDescent="0.25">
      <c r="A20" s="2"/>
      <c r="B20" s="23">
        <f t="shared" ref="B20:F20" si="2">SUM(B7,B12)</f>
        <v>16585457371</v>
      </c>
      <c r="C20" s="23">
        <f t="shared" si="2"/>
        <v>18291412654</v>
      </c>
      <c r="D20" s="23">
        <f t="shared" si="2"/>
        <v>23493131160</v>
      </c>
      <c r="E20" s="23">
        <f t="shared" si="2"/>
        <v>22059578795</v>
      </c>
      <c r="F20" s="23">
        <f t="shared" si="2"/>
        <v>21987448078</v>
      </c>
      <c r="G20" s="22"/>
    </row>
    <row r="21" spans="1:7" x14ac:dyDescent="0.25">
      <c r="B21" s="22"/>
      <c r="C21" s="22"/>
      <c r="D21" s="22"/>
      <c r="E21" s="22"/>
      <c r="F21" s="22"/>
      <c r="G21" s="22"/>
    </row>
    <row r="22" spans="1:7" ht="15.75" x14ac:dyDescent="0.25">
      <c r="A22" s="35" t="s">
        <v>56</v>
      </c>
      <c r="B22" s="22"/>
      <c r="C22" s="23"/>
      <c r="D22" s="23"/>
      <c r="E22" s="23"/>
      <c r="F22" s="23"/>
      <c r="G22" s="22"/>
    </row>
    <row r="23" spans="1:7" ht="15.75" x14ac:dyDescent="0.25">
      <c r="A23" s="36" t="s">
        <v>57</v>
      </c>
      <c r="B23" s="22"/>
      <c r="C23" s="22"/>
      <c r="D23" s="22"/>
      <c r="E23" s="22"/>
      <c r="F23" s="22"/>
      <c r="G23" s="22"/>
    </row>
    <row r="24" spans="1:7" x14ac:dyDescent="0.25">
      <c r="A24" s="34" t="s">
        <v>58</v>
      </c>
      <c r="B24" s="23">
        <f>SUM(B25:B28)</f>
        <v>338332769</v>
      </c>
      <c r="C24" s="23">
        <f t="shared" ref="C24:F24" si="3">SUM(C25:C28)</f>
        <v>218462574</v>
      </c>
      <c r="D24" s="23">
        <f t="shared" si="3"/>
        <v>202500000</v>
      </c>
      <c r="E24" s="23">
        <f t="shared" si="3"/>
        <v>866610436</v>
      </c>
      <c r="F24" s="23">
        <f t="shared" si="3"/>
        <v>1028921095</v>
      </c>
      <c r="G24" s="22"/>
    </row>
    <row r="25" spans="1:7" x14ac:dyDescent="0.25">
      <c r="A25" s="5" t="s">
        <v>25</v>
      </c>
      <c r="B25" s="22">
        <v>125185830</v>
      </c>
      <c r="C25" s="22">
        <v>15962574</v>
      </c>
      <c r="D25" s="22">
        <v>0</v>
      </c>
      <c r="E25" s="22">
        <v>636000000</v>
      </c>
      <c r="F25" s="22">
        <v>798248788</v>
      </c>
      <c r="G25" s="22"/>
    </row>
    <row r="26" spans="1:7" x14ac:dyDescent="0.25">
      <c r="A26" s="5" t="s">
        <v>26</v>
      </c>
      <c r="B26" s="22">
        <v>202500000</v>
      </c>
      <c r="C26" s="22">
        <v>202500000</v>
      </c>
      <c r="D26" s="22">
        <v>202500000</v>
      </c>
      <c r="E26" s="22">
        <v>202500000</v>
      </c>
      <c r="F26" s="22">
        <v>202500000</v>
      </c>
      <c r="G26" s="22"/>
    </row>
    <row r="27" spans="1:7" x14ac:dyDescent="0.25">
      <c r="A27" s="5" t="s">
        <v>48</v>
      </c>
      <c r="B27" s="22">
        <v>0</v>
      </c>
      <c r="C27" s="22">
        <v>0</v>
      </c>
      <c r="D27" s="22">
        <v>0</v>
      </c>
      <c r="E27" s="22">
        <v>28110436</v>
      </c>
      <c r="F27" s="22">
        <v>21215764</v>
      </c>
      <c r="G27" s="22"/>
    </row>
    <row r="28" spans="1:7" x14ac:dyDescent="0.25">
      <c r="A28" s="5" t="s">
        <v>27</v>
      </c>
      <c r="B28" s="22">
        <v>10646939</v>
      </c>
      <c r="C28" s="22">
        <v>0</v>
      </c>
      <c r="D28" s="22">
        <v>0</v>
      </c>
      <c r="E28" s="22">
        <v>0</v>
      </c>
      <c r="F28" s="22">
        <v>6956543</v>
      </c>
      <c r="G28" s="22"/>
    </row>
    <row r="29" spans="1:7" x14ac:dyDescent="0.25">
      <c r="B29" s="22"/>
      <c r="C29" s="22"/>
      <c r="D29" s="22"/>
      <c r="E29" s="22"/>
      <c r="F29" s="22"/>
      <c r="G29" s="22"/>
    </row>
    <row r="30" spans="1:7" x14ac:dyDescent="0.25">
      <c r="A30" s="34" t="s">
        <v>59</v>
      </c>
      <c r="B30" s="23">
        <f>SUM(B31:B37)</f>
        <v>14922277728</v>
      </c>
      <c r="C30" s="23">
        <f t="shared" ref="C30:F30" si="4">SUM(C31:C37)</f>
        <v>16586566317</v>
      </c>
      <c r="D30" s="23">
        <f t="shared" si="4"/>
        <v>17430220964</v>
      </c>
      <c r="E30" s="23">
        <f>SUM(E31:E37)</f>
        <v>15242419436</v>
      </c>
      <c r="F30" s="23">
        <f t="shared" si="4"/>
        <v>14942762019</v>
      </c>
      <c r="G30" s="22"/>
    </row>
    <row r="31" spans="1:7" x14ac:dyDescent="0.25">
      <c r="A31" s="5" t="s">
        <v>28</v>
      </c>
      <c r="B31" s="22">
        <v>180383577</v>
      </c>
      <c r="C31" s="22">
        <v>151340940</v>
      </c>
      <c r="D31" s="22">
        <v>29909000</v>
      </c>
      <c r="E31" s="22">
        <v>114000000</v>
      </c>
      <c r="F31" s="22">
        <v>313360857</v>
      </c>
      <c r="G31" s="22"/>
    </row>
    <row r="32" spans="1:7" x14ac:dyDescent="0.25">
      <c r="A32" s="5" t="s">
        <v>29</v>
      </c>
      <c r="B32" s="22">
        <f>9562069-2999</f>
        <v>9559070</v>
      </c>
      <c r="C32" s="22">
        <v>10388984</v>
      </c>
      <c r="D32" s="22">
        <v>0</v>
      </c>
      <c r="E32" s="22">
        <v>0</v>
      </c>
      <c r="F32" s="22">
        <v>7102814</v>
      </c>
      <c r="G32" s="22"/>
    </row>
    <row r="33" spans="1:7" x14ac:dyDescent="0.25">
      <c r="A33" s="5" t="s">
        <v>30</v>
      </c>
      <c r="B33" s="22">
        <v>543251562</v>
      </c>
      <c r="C33" s="22">
        <v>860854321</v>
      </c>
      <c r="D33" s="22">
        <v>1974686412</v>
      </c>
      <c r="E33" s="22">
        <v>1195049479</v>
      </c>
      <c r="F33" s="22">
        <v>1257282754</v>
      </c>
      <c r="G33" s="22"/>
    </row>
    <row r="34" spans="1:7" x14ac:dyDescent="0.25">
      <c r="A34" s="5" t="s">
        <v>31</v>
      </c>
      <c r="B34" s="22">
        <v>11602279628</v>
      </c>
      <c r="C34" s="22">
        <v>11359050106</v>
      </c>
      <c r="D34" s="22">
        <f>11161171497+998</f>
        <v>11161172495</v>
      </c>
      <c r="E34" s="22">
        <v>10682501278</v>
      </c>
      <c r="F34" s="22">
        <v>10290372407</v>
      </c>
      <c r="G34" s="22"/>
    </row>
    <row r="35" spans="1:7" x14ac:dyDescent="0.25">
      <c r="A35" s="5" t="s">
        <v>53</v>
      </c>
      <c r="B35" s="22"/>
      <c r="C35" s="22"/>
      <c r="D35" s="22"/>
      <c r="E35" s="22"/>
      <c r="F35" s="22"/>
      <c r="G35" s="22"/>
    </row>
    <row r="36" spans="1:7" x14ac:dyDescent="0.25">
      <c r="A36" s="5" t="s">
        <v>32</v>
      </c>
      <c r="B36" s="22">
        <v>2562735670</v>
      </c>
      <c r="C36" s="22">
        <v>4190251180</v>
      </c>
      <c r="D36" s="22">
        <v>4250422958</v>
      </c>
      <c r="E36" s="22">
        <v>3241652721</v>
      </c>
      <c r="F36" s="22">
        <v>3057760872</v>
      </c>
      <c r="G36" s="22"/>
    </row>
    <row r="37" spans="1:7" x14ac:dyDescent="0.25">
      <c r="A37" s="5" t="s">
        <v>33</v>
      </c>
      <c r="B37" s="22">
        <v>24068221</v>
      </c>
      <c r="C37" s="22">
        <v>14680786</v>
      </c>
      <c r="D37" s="22">
        <v>14030099</v>
      </c>
      <c r="E37" s="22">
        <v>9215958</v>
      </c>
      <c r="F37" s="22">
        <v>16882315</v>
      </c>
      <c r="G37" s="22"/>
    </row>
    <row r="38" spans="1:7" x14ac:dyDescent="0.25">
      <c r="B38" s="22"/>
      <c r="C38" s="22"/>
      <c r="D38" s="22"/>
      <c r="E38" s="22"/>
      <c r="F38" s="22"/>
      <c r="G38" s="22"/>
    </row>
    <row r="39" spans="1:7" x14ac:dyDescent="0.25">
      <c r="A39" s="2"/>
      <c r="B39" s="23">
        <f t="shared" ref="B39:F39" si="5">SUM(B24,B30)</f>
        <v>15260610497</v>
      </c>
      <c r="C39" s="23">
        <f t="shared" si="5"/>
        <v>16805028891</v>
      </c>
      <c r="D39" s="23">
        <f t="shared" si="5"/>
        <v>17632720964</v>
      </c>
      <c r="E39" s="23">
        <f t="shared" si="5"/>
        <v>16109029872</v>
      </c>
      <c r="F39" s="23">
        <f t="shared" si="5"/>
        <v>15971683114</v>
      </c>
      <c r="G39" s="22"/>
    </row>
    <row r="40" spans="1:7" x14ac:dyDescent="0.25">
      <c r="A40" s="2"/>
      <c r="B40" s="23"/>
      <c r="C40" s="23"/>
      <c r="D40" s="23"/>
      <c r="E40" s="23"/>
      <c r="F40" s="23"/>
      <c r="G40" s="22"/>
    </row>
    <row r="41" spans="1:7" x14ac:dyDescent="0.25">
      <c r="A41" s="34" t="s">
        <v>60</v>
      </c>
      <c r="B41" s="23">
        <f t="shared" ref="B41:D41" si="6">SUM(B42:B46)</f>
        <v>1324846874</v>
      </c>
      <c r="C41" s="23">
        <f t="shared" si="6"/>
        <v>1486383763</v>
      </c>
      <c r="D41" s="23">
        <f t="shared" si="6"/>
        <v>5860410196</v>
      </c>
      <c r="E41" s="23">
        <f t="shared" ref="E41" si="7">SUM(E42:E46)</f>
        <v>5950548923</v>
      </c>
      <c r="F41" s="23">
        <f t="shared" ref="F41" si="8">SUM(F42:F46)</f>
        <v>6015764964</v>
      </c>
      <c r="G41" s="22"/>
    </row>
    <row r="42" spans="1:7" x14ac:dyDescent="0.25">
      <c r="A42" t="s">
        <v>15</v>
      </c>
      <c r="B42" s="22">
        <v>651596400</v>
      </c>
      <c r="C42" s="22">
        <v>716756040</v>
      </c>
      <c r="D42" s="22">
        <v>806350540</v>
      </c>
      <c r="E42" s="22">
        <v>846668060</v>
      </c>
      <c r="F42" s="22">
        <v>889001460</v>
      </c>
      <c r="G42" s="22"/>
    </row>
    <row r="43" spans="1:7" x14ac:dyDescent="0.25">
      <c r="A43" t="s">
        <v>23</v>
      </c>
      <c r="B43" s="22">
        <v>234500000</v>
      </c>
      <c r="C43" s="22">
        <v>254500000</v>
      </c>
      <c r="D43" s="22">
        <v>274500000</v>
      </c>
      <c r="E43" s="22">
        <v>274500000</v>
      </c>
      <c r="F43" s="22">
        <v>274500000</v>
      </c>
      <c r="G43" s="22"/>
    </row>
    <row r="44" spans="1:7" x14ac:dyDescent="0.25">
      <c r="A44" t="s">
        <v>24</v>
      </c>
      <c r="B44" s="22">
        <v>105000000</v>
      </c>
      <c r="C44" s="22">
        <v>125000000</v>
      </c>
      <c r="D44" s="22">
        <v>145000000</v>
      </c>
      <c r="E44" s="22">
        <v>145000000</v>
      </c>
      <c r="F44" s="22">
        <v>145000000</v>
      </c>
      <c r="G44" s="22"/>
    </row>
    <row r="45" spans="1:7" x14ac:dyDescent="0.25">
      <c r="A45" t="s">
        <v>45</v>
      </c>
      <c r="B45" s="22">
        <v>0</v>
      </c>
      <c r="C45" s="22">
        <v>0</v>
      </c>
      <c r="D45" s="22">
        <v>4197058496</v>
      </c>
      <c r="E45" s="22">
        <v>4197058496</v>
      </c>
      <c r="F45" s="22">
        <v>4197058496</v>
      </c>
      <c r="G45" s="22"/>
    </row>
    <row r="46" spans="1:7" x14ac:dyDescent="0.25">
      <c r="A46" t="s">
        <v>9</v>
      </c>
      <c r="B46" s="22">
        <v>333750474</v>
      </c>
      <c r="C46" s="22">
        <v>390127723</v>
      </c>
      <c r="D46" s="22">
        <v>437501160</v>
      </c>
      <c r="E46" s="22">
        <v>487322367</v>
      </c>
      <c r="F46" s="22">
        <v>510205008</v>
      </c>
      <c r="G46" s="22"/>
    </row>
    <row r="47" spans="1:7" x14ac:dyDescent="0.25">
      <c r="A47" s="2"/>
      <c r="B47" s="23"/>
      <c r="C47" s="23"/>
      <c r="D47" s="23"/>
      <c r="E47" s="23"/>
      <c r="F47" s="23"/>
      <c r="G47" s="22"/>
    </row>
    <row r="48" spans="1:7" x14ac:dyDescent="0.25">
      <c r="A48" s="2"/>
      <c r="B48" s="22"/>
      <c r="C48" s="22"/>
      <c r="D48" s="24"/>
      <c r="E48" s="24"/>
      <c r="F48" s="24"/>
      <c r="G48" s="22"/>
    </row>
    <row r="49" spans="1:7" x14ac:dyDescent="0.25">
      <c r="A49" s="2"/>
      <c r="B49" s="23">
        <f t="shared" ref="B49:F49" si="9">SUM(B41,B39)</f>
        <v>16585457371</v>
      </c>
      <c r="C49" s="23">
        <f t="shared" si="9"/>
        <v>18291412654</v>
      </c>
      <c r="D49" s="23">
        <f t="shared" si="9"/>
        <v>23493131160</v>
      </c>
      <c r="E49" s="23">
        <f t="shared" si="9"/>
        <v>22059578795</v>
      </c>
      <c r="F49" s="23">
        <f t="shared" si="9"/>
        <v>21987448078</v>
      </c>
      <c r="G49" s="22"/>
    </row>
    <row r="50" spans="1:7" x14ac:dyDescent="0.25">
      <c r="B50" s="1"/>
      <c r="C50" s="1"/>
      <c r="D50" s="10"/>
      <c r="E50" s="10"/>
      <c r="F50" s="10"/>
    </row>
    <row r="51" spans="1:7" x14ac:dyDescent="0.25">
      <c r="A51" s="37" t="s">
        <v>61</v>
      </c>
      <c r="B51" s="11">
        <f t="shared" ref="B51:F51" si="10">B41/(B42/10)</f>
        <v>20.332323413695963</v>
      </c>
      <c r="C51" s="11">
        <f t="shared" si="10"/>
        <v>20.737652423549861</v>
      </c>
      <c r="D51" s="11">
        <f t="shared" si="10"/>
        <v>72.67819521767791</v>
      </c>
      <c r="E51" s="11">
        <f t="shared" si="10"/>
        <v>70.281958232840395</v>
      </c>
      <c r="F51" s="11">
        <f t="shared" si="10"/>
        <v>67.668786100756236</v>
      </c>
    </row>
    <row r="52" spans="1:7" x14ac:dyDescent="0.25">
      <c r="A52" s="37" t="s">
        <v>62</v>
      </c>
      <c r="B52" s="4">
        <f>B42/10</f>
        <v>65159640</v>
      </c>
      <c r="C52" s="4">
        <f t="shared" ref="C52:F52" si="11">C42/10</f>
        <v>71675604</v>
      </c>
      <c r="D52" s="4">
        <f t="shared" si="11"/>
        <v>80635054</v>
      </c>
      <c r="E52" s="4">
        <f t="shared" si="11"/>
        <v>84666806</v>
      </c>
      <c r="F52" s="4">
        <f t="shared" si="11"/>
        <v>88900146</v>
      </c>
    </row>
    <row r="53" spans="1:7" x14ac:dyDescent="0.25">
      <c r="C53" s="2"/>
      <c r="D53" s="2"/>
      <c r="E53" s="2"/>
      <c r="F53" s="2"/>
    </row>
    <row r="54" spans="1:7" x14ac:dyDescent="0.25">
      <c r="B54" s="4"/>
      <c r="C54" s="4"/>
      <c r="D54" s="4"/>
      <c r="E54" s="4"/>
      <c r="F54" s="4"/>
    </row>
    <row r="55" spans="1:7" x14ac:dyDescent="0.25">
      <c r="F55" s="1"/>
    </row>
    <row r="56" spans="1:7" x14ac:dyDescent="0.25">
      <c r="B56" s="2"/>
      <c r="C56" s="11"/>
      <c r="D56" s="2"/>
      <c r="E56" s="2"/>
      <c r="F5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" sqref="B4:F5"/>
    </sheetView>
  </sheetViews>
  <sheetFormatPr defaultRowHeight="15" x14ac:dyDescent="0.25"/>
  <cols>
    <col min="1" max="1" width="36.85546875" bestFit="1" customWidth="1"/>
    <col min="2" max="4" width="16.85546875" bestFit="1" customWidth="1"/>
    <col min="5" max="5" width="14.5703125" customWidth="1"/>
    <col min="6" max="6" width="16.85546875" bestFit="1" customWidth="1"/>
    <col min="8" max="8" width="13.5703125" bestFit="1" customWidth="1"/>
  </cols>
  <sheetData>
    <row r="1" spans="1:8" ht="15.75" x14ac:dyDescent="0.25">
      <c r="A1" s="3" t="s">
        <v>18</v>
      </c>
      <c r="B1" s="18"/>
      <c r="C1" s="18"/>
      <c r="D1" s="18"/>
      <c r="E1" s="18"/>
      <c r="F1" s="18"/>
    </row>
    <row r="2" spans="1:8" ht="15.75" x14ac:dyDescent="0.25">
      <c r="A2" s="3" t="s">
        <v>63</v>
      </c>
      <c r="B2" s="18"/>
      <c r="C2" s="18"/>
      <c r="D2" s="18"/>
      <c r="E2" s="18"/>
      <c r="F2" s="18"/>
    </row>
    <row r="3" spans="1:8" ht="15.75" x14ac:dyDescent="0.25">
      <c r="A3" s="3" t="s">
        <v>88</v>
      </c>
      <c r="F3" s="16"/>
    </row>
    <row r="4" spans="1:8" ht="15.75" x14ac:dyDescent="0.25">
      <c r="A4" s="3"/>
      <c r="B4" s="39" t="s">
        <v>89</v>
      </c>
      <c r="C4" s="39" t="s">
        <v>90</v>
      </c>
      <c r="D4" s="40" t="s">
        <v>91</v>
      </c>
      <c r="E4" s="40" t="s">
        <v>92</v>
      </c>
      <c r="F4" s="39" t="s">
        <v>93</v>
      </c>
    </row>
    <row r="5" spans="1:8" ht="15.75" x14ac:dyDescent="0.25">
      <c r="A5" s="3"/>
      <c r="B5" s="41">
        <v>43100</v>
      </c>
      <c r="C5" s="41">
        <v>43190</v>
      </c>
      <c r="D5" s="41">
        <v>43373</v>
      </c>
      <c r="E5" s="41">
        <v>43465</v>
      </c>
      <c r="F5" s="41">
        <v>43555</v>
      </c>
      <c r="H5" s="17"/>
    </row>
    <row r="6" spans="1:8" x14ac:dyDescent="0.25">
      <c r="A6" s="37" t="s">
        <v>64</v>
      </c>
      <c r="B6" s="22">
        <v>1829635100</v>
      </c>
      <c r="C6" s="22">
        <v>2028721932</v>
      </c>
      <c r="D6" s="22">
        <v>2333019487</v>
      </c>
      <c r="E6" s="22">
        <v>2631165794</v>
      </c>
      <c r="F6" s="22">
        <v>2678657801</v>
      </c>
      <c r="H6" s="1"/>
    </row>
    <row r="7" spans="1:8" x14ac:dyDescent="0.25">
      <c r="A7" t="s">
        <v>65</v>
      </c>
      <c r="B7" s="25">
        <v>1375867470</v>
      </c>
      <c r="C7" s="25">
        <v>1344760717</v>
      </c>
      <c r="D7" s="25">
        <v>1529674755</v>
      </c>
      <c r="E7" s="25">
        <v>1723578063</v>
      </c>
      <c r="F7" s="25">
        <v>1800299151</v>
      </c>
      <c r="H7" s="1"/>
    </row>
    <row r="8" spans="1:8" x14ac:dyDescent="0.25">
      <c r="A8" s="37" t="s">
        <v>3</v>
      </c>
      <c r="B8" s="23">
        <f>B6-B7</f>
        <v>453767630</v>
      </c>
      <c r="C8" s="23">
        <f t="shared" ref="C8:F8" si="0">C6-C7</f>
        <v>683961215</v>
      </c>
      <c r="D8" s="23">
        <f t="shared" si="0"/>
        <v>803344732</v>
      </c>
      <c r="E8" s="23">
        <f t="shared" si="0"/>
        <v>907587731</v>
      </c>
      <c r="F8" s="23">
        <f t="shared" si="0"/>
        <v>878358650</v>
      </c>
      <c r="G8" s="4"/>
      <c r="H8" s="4"/>
    </row>
    <row r="9" spans="1:8" x14ac:dyDescent="0.25">
      <c r="A9" s="2"/>
      <c r="B9" s="23"/>
      <c r="C9" s="23"/>
      <c r="D9" s="23"/>
      <c r="E9" s="23"/>
      <c r="F9" s="23"/>
      <c r="G9" s="4"/>
      <c r="H9" s="4"/>
    </row>
    <row r="11" spans="1:8" x14ac:dyDescent="0.25">
      <c r="B11" s="23"/>
      <c r="C11" s="23"/>
      <c r="D11" s="23"/>
      <c r="E11" s="23"/>
      <c r="F11" s="23"/>
      <c r="G11" s="4"/>
      <c r="H11" s="4"/>
    </row>
    <row r="12" spans="1:8" x14ac:dyDescent="0.25">
      <c r="A12" s="37" t="s">
        <v>66</v>
      </c>
      <c r="B12" s="28">
        <f>B14-B13</f>
        <v>213932716</v>
      </c>
      <c r="C12" s="28">
        <f t="shared" ref="C12:F12" si="1">C14-C13</f>
        <v>244934063</v>
      </c>
      <c r="D12" s="28">
        <f t="shared" si="1"/>
        <v>245900947</v>
      </c>
      <c r="E12" s="28">
        <f t="shared" si="1"/>
        <v>265095852</v>
      </c>
      <c r="F12" s="28">
        <f t="shared" si="1"/>
        <v>258504557</v>
      </c>
      <c r="H12" s="1"/>
    </row>
    <row r="13" spans="1:8" x14ac:dyDescent="0.25">
      <c r="A13" s="5" t="s">
        <v>34</v>
      </c>
      <c r="B13" s="22">
        <v>9192451</v>
      </c>
      <c r="C13" s="22">
        <v>11726555</v>
      </c>
      <c r="D13" s="22">
        <v>17723530</v>
      </c>
      <c r="E13" s="22">
        <v>14736942</v>
      </c>
      <c r="F13" s="22">
        <v>8943524</v>
      </c>
      <c r="G13" s="4"/>
      <c r="H13" s="4"/>
    </row>
    <row r="14" spans="1:8" x14ac:dyDescent="0.25">
      <c r="A14" s="5" t="s">
        <v>12</v>
      </c>
      <c r="B14" s="24">
        <v>223125167</v>
      </c>
      <c r="C14" s="24">
        <v>256660618</v>
      </c>
      <c r="D14" s="24">
        <v>263624477</v>
      </c>
      <c r="E14" s="24">
        <v>279832794</v>
      </c>
      <c r="F14" s="24">
        <v>267448081</v>
      </c>
      <c r="H14" s="1"/>
    </row>
    <row r="15" spans="1:8" x14ac:dyDescent="0.25">
      <c r="A15" s="37" t="s">
        <v>4</v>
      </c>
      <c r="B15" s="29">
        <f>B8-B12</f>
        <v>239834914</v>
      </c>
      <c r="C15" s="29">
        <f t="shared" ref="C15:F15" si="2">C8-C12</f>
        <v>439027152</v>
      </c>
      <c r="D15" s="29">
        <f t="shared" si="2"/>
        <v>557443785</v>
      </c>
      <c r="E15" s="29">
        <f t="shared" si="2"/>
        <v>642491879</v>
      </c>
      <c r="F15" s="29">
        <f t="shared" si="2"/>
        <v>619854093</v>
      </c>
      <c r="G15" s="7"/>
      <c r="H15" s="7"/>
    </row>
    <row r="16" spans="1:8" x14ac:dyDescent="0.25">
      <c r="A16" s="38" t="s">
        <v>67</v>
      </c>
      <c r="B16" s="26"/>
      <c r="C16" s="26"/>
      <c r="D16" s="26"/>
      <c r="E16" s="26"/>
      <c r="F16" s="26"/>
      <c r="G16" s="7"/>
      <c r="H16" s="7"/>
    </row>
    <row r="17" spans="1:8" x14ac:dyDescent="0.25">
      <c r="A17" s="5" t="s">
        <v>35</v>
      </c>
      <c r="B17" s="27">
        <v>186503039</v>
      </c>
      <c r="C17" s="27">
        <v>46747035</v>
      </c>
      <c r="D17" s="27">
        <v>20988562</v>
      </c>
      <c r="E17" s="27">
        <v>17386728</v>
      </c>
      <c r="F17" s="27">
        <v>2071127</v>
      </c>
      <c r="H17" s="1"/>
    </row>
    <row r="18" spans="1:8" x14ac:dyDescent="0.25">
      <c r="A18" s="5" t="s">
        <v>36</v>
      </c>
      <c r="B18" s="27">
        <v>120439261</v>
      </c>
      <c r="C18" s="27">
        <v>159934566</v>
      </c>
      <c r="D18" s="27">
        <v>213965389</v>
      </c>
      <c r="E18" s="27">
        <v>297624010</v>
      </c>
      <c r="F18" s="27">
        <v>293231556</v>
      </c>
      <c r="H18" s="1"/>
    </row>
    <row r="19" spans="1:8" x14ac:dyDescent="0.25">
      <c r="A19" s="37" t="s">
        <v>68</v>
      </c>
      <c r="B19" s="29">
        <f>B15+B17-B18</f>
        <v>305898692</v>
      </c>
      <c r="C19" s="29">
        <f t="shared" ref="C19:F19" si="3">C15+C17-C18</f>
        <v>325839621</v>
      </c>
      <c r="D19" s="29">
        <f t="shared" si="3"/>
        <v>364466958</v>
      </c>
      <c r="E19" s="29">
        <f t="shared" si="3"/>
        <v>362254597</v>
      </c>
      <c r="F19" s="29">
        <f t="shared" si="3"/>
        <v>328693664</v>
      </c>
      <c r="G19" s="7"/>
      <c r="H19" s="7"/>
    </row>
    <row r="20" spans="1:8" x14ac:dyDescent="0.25">
      <c r="A20" s="5" t="s">
        <v>16</v>
      </c>
      <c r="B20" s="27">
        <v>0</v>
      </c>
      <c r="C20" s="27">
        <v>0</v>
      </c>
      <c r="D20" s="27">
        <v>18223348</v>
      </c>
      <c r="E20" s="27">
        <v>18112730</v>
      </c>
      <c r="F20" s="27">
        <v>16434683</v>
      </c>
      <c r="G20" s="7"/>
      <c r="H20" s="7"/>
    </row>
    <row r="21" spans="1:8" x14ac:dyDescent="0.25">
      <c r="A21" s="37" t="s">
        <v>69</v>
      </c>
      <c r="B21" s="26">
        <f>B19-B20</f>
        <v>305898692</v>
      </c>
      <c r="C21" s="26">
        <f t="shared" ref="C21:F21" si="4">C19-C20</f>
        <v>325839621</v>
      </c>
      <c r="D21" s="26">
        <f t="shared" si="4"/>
        <v>346243610</v>
      </c>
      <c r="E21" s="26">
        <f t="shared" si="4"/>
        <v>344141867</v>
      </c>
      <c r="F21" s="26">
        <f t="shared" si="4"/>
        <v>312258981</v>
      </c>
      <c r="G21" s="7"/>
      <c r="H21" s="7"/>
    </row>
    <row r="22" spans="1:8" x14ac:dyDescent="0.25">
      <c r="A22" s="2"/>
      <c r="B22" s="26"/>
      <c r="C22" s="26"/>
      <c r="D22" s="26"/>
      <c r="E22" s="26"/>
      <c r="F22" s="26"/>
      <c r="G22" s="7"/>
      <c r="H22" s="7"/>
    </row>
    <row r="23" spans="1:8" x14ac:dyDescent="0.25">
      <c r="A23" s="34" t="s">
        <v>70</v>
      </c>
      <c r="B23" s="26">
        <f t="shared" ref="B23:F23" si="5">SUM(B24:B25)</f>
        <v>99863618</v>
      </c>
      <c r="C23" s="26">
        <f t="shared" si="5"/>
        <v>99143092</v>
      </c>
      <c r="D23" s="26">
        <f t="shared" si="5"/>
        <v>97600069</v>
      </c>
      <c r="E23" s="26">
        <f t="shared" si="5"/>
        <v>133050559</v>
      </c>
      <c r="F23" s="26">
        <f t="shared" si="5"/>
        <v>120042730</v>
      </c>
    </row>
    <row r="24" spans="1:8" x14ac:dyDescent="0.25">
      <c r="A24" s="5" t="s">
        <v>7</v>
      </c>
      <c r="B24" s="27">
        <v>99863618</v>
      </c>
      <c r="C24" s="27">
        <v>99143092</v>
      </c>
      <c r="D24" s="27">
        <v>99255349</v>
      </c>
      <c r="E24" s="27">
        <v>133168129</v>
      </c>
      <c r="F24" s="27">
        <v>118767262</v>
      </c>
    </row>
    <row r="25" spans="1:8" x14ac:dyDescent="0.25">
      <c r="A25" s="5" t="s">
        <v>8</v>
      </c>
      <c r="B25" s="27">
        <v>0</v>
      </c>
      <c r="C25" s="27">
        <v>0</v>
      </c>
      <c r="D25" s="27">
        <v>-1655280</v>
      </c>
      <c r="E25" s="27">
        <v>-117570</v>
      </c>
      <c r="F25" s="27">
        <v>1275468</v>
      </c>
    </row>
    <row r="26" spans="1:8" x14ac:dyDescent="0.25">
      <c r="A26" s="15"/>
      <c r="B26" s="27"/>
      <c r="C26" s="27"/>
      <c r="D26" s="27"/>
      <c r="E26" s="27"/>
      <c r="F26" s="27"/>
    </row>
    <row r="27" spans="1:8" x14ac:dyDescent="0.25">
      <c r="A27" s="37" t="s">
        <v>71</v>
      </c>
      <c r="B27" s="30">
        <f>B21-B23</f>
        <v>206035074</v>
      </c>
      <c r="C27" s="30">
        <f t="shared" ref="C27:F27" si="6">C21-C23</f>
        <v>226696529</v>
      </c>
      <c r="D27" s="30">
        <f t="shared" si="6"/>
        <v>248643541</v>
      </c>
      <c r="E27" s="30">
        <f t="shared" si="6"/>
        <v>211091308</v>
      </c>
      <c r="F27" s="30">
        <f t="shared" si="6"/>
        <v>192216251</v>
      </c>
      <c r="G27" s="7"/>
      <c r="H27" s="7"/>
    </row>
    <row r="28" spans="1:8" x14ac:dyDescent="0.25">
      <c r="B28" s="12"/>
      <c r="C28" s="12"/>
      <c r="D28" s="12"/>
      <c r="E28" s="12"/>
      <c r="F28" s="12"/>
    </row>
    <row r="29" spans="1:8" x14ac:dyDescent="0.25">
      <c r="A29" s="37" t="s">
        <v>72</v>
      </c>
      <c r="B29" s="9">
        <f>B27/('1'!B42/10)</f>
        <v>3.1620044862126311</v>
      </c>
      <c r="C29" s="9">
        <f>C27/('1'!C42/10)</f>
        <v>3.1628129565535299</v>
      </c>
      <c r="D29" s="9">
        <f>D27/('1'!D42/10)</f>
        <v>3.0835663730069554</v>
      </c>
      <c r="E29" s="9">
        <f>E27/('1'!E42/10)</f>
        <v>2.4932003222136432</v>
      </c>
      <c r="F29" s="9">
        <f>F27/('1'!F42/10)</f>
        <v>2.1621590025285222</v>
      </c>
    </row>
    <row r="30" spans="1:8" x14ac:dyDescent="0.25">
      <c r="A30" s="38" t="s">
        <v>73</v>
      </c>
      <c r="B30">
        <v>65159640</v>
      </c>
      <c r="C30">
        <v>71675604</v>
      </c>
      <c r="D30">
        <v>80635054</v>
      </c>
      <c r="E30">
        <v>84666806</v>
      </c>
      <c r="F30">
        <v>88900146</v>
      </c>
    </row>
    <row r="50" spans="1:2" x14ac:dyDescent="0.25">
      <c r="A50" s="6"/>
      <c r="B5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defaultRowHeight="15" x14ac:dyDescent="0.25"/>
  <cols>
    <col min="1" max="1" width="50.42578125" bestFit="1" customWidth="1"/>
    <col min="2" max="6" width="15" bestFit="1" customWidth="1"/>
  </cols>
  <sheetData>
    <row r="1" spans="1:6" ht="15.75" x14ac:dyDescent="0.25">
      <c r="A1" s="3" t="s">
        <v>18</v>
      </c>
    </row>
    <row r="2" spans="1:6" ht="15.75" x14ac:dyDescent="0.25">
      <c r="A2" s="3" t="s">
        <v>74</v>
      </c>
      <c r="B2" s="3"/>
      <c r="C2" s="3"/>
      <c r="D2" s="3"/>
      <c r="E2" s="3"/>
      <c r="F2" s="13"/>
    </row>
    <row r="3" spans="1:6" ht="15.75" x14ac:dyDescent="0.25">
      <c r="A3" s="3" t="s">
        <v>88</v>
      </c>
      <c r="F3" s="14"/>
    </row>
    <row r="4" spans="1:6" ht="15.75" x14ac:dyDescent="0.25">
      <c r="A4" s="3"/>
      <c r="B4" s="39" t="s">
        <v>89</v>
      </c>
      <c r="C4" s="39" t="s">
        <v>90</v>
      </c>
      <c r="D4" s="40" t="s">
        <v>91</v>
      </c>
      <c r="E4" s="40" t="s">
        <v>92</v>
      </c>
      <c r="F4" s="39" t="s">
        <v>93</v>
      </c>
    </row>
    <row r="5" spans="1:6" ht="15.75" x14ac:dyDescent="0.25">
      <c r="A5" s="3"/>
      <c r="B5" s="41">
        <v>43100</v>
      </c>
      <c r="C5" s="41">
        <v>43190</v>
      </c>
      <c r="D5" s="41">
        <v>43373</v>
      </c>
      <c r="E5" s="41">
        <v>43465</v>
      </c>
      <c r="F5" s="41">
        <v>43555</v>
      </c>
    </row>
    <row r="6" spans="1:6" x14ac:dyDescent="0.25">
      <c r="A6" s="37" t="s">
        <v>75</v>
      </c>
      <c r="B6" s="22"/>
      <c r="C6" s="22"/>
      <c r="D6" s="22"/>
      <c r="E6" s="22"/>
      <c r="F6" s="22"/>
    </row>
    <row r="7" spans="1:6" x14ac:dyDescent="0.25">
      <c r="A7" t="s">
        <v>37</v>
      </c>
      <c r="B7" s="22">
        <v>2465323054</v>
      </c>
      <c r="C7" s="22">
        <v>1886968628</v>
      </c>
      <c r="D7" s="22">
        <v>2173524923</v>
      </c>
      <c r="E7" s="22">
        <v>2167232517</v>
      </c>
      <c r="F7" s="22">
        <v>2295472454</v>
      </c>
    </row>
    <row r="8" spans="1:6" x14ac:dyDescent="0.25">
      <c r="A8" s="5" t="s">
        <v>38</v>
      </c>
      <c r="B8" s="22">
        <v>-3080694584</v>
      </c>
      <c r="C8" s="22">
        <v>-2443924264</v>
      </c>
      <c r="D8" s="22">
        <v>-2694872532</v>
      </c>
      <c r="E8" s="22">
        <v>-1766815406</v>
      </c>
      <c r="F8" s="22">
        <v>-2329965754</v>
      </c>
    </row>
    <row r="9" spans="1:6" x14ac:dyDescent="0.25">
      <c r="A9" s="5" t="s">
        <v>39</v>
      </c>
      <c r="B9" s="22">
        <v>-120439261</v>
      </c>
      <c r="C9" s="22">
        <v>-159934566</v>
      </c>
      <c r="D9" s="22">
        <v>-192763195</v>
      </c>
      <c r="E9" s="22">
        <v>0</v>
      </c>
      <c r="F9" s="22">
        <v>0</v>
      </c>
    </row>
    <row r="10" spans="1:6" x14ac:dyDescent="0.25">
      <c r="A10" s="5" t="s">
        <v>11</v>
      </c>
      <c r="B10" s="22">
        <v>-115118167</v>
      </c>
      <c r="C10" s="22">
        <v>-141589593</v>
      </c>
      <c r="D10" s="22">
        <v>-97635965</v>
      </c>
      <c r="E10" s="22">
        <v>-128752341</v>
      </c>
      <c r="F10" s="22">
        <v>-108100905</v>
      </c>
    </row>
    <row r="11" spans="1:6" x14ac:dyDescent="0.25">
      <c r="A11" s="2"/>
      <c r="B11" s="29">
        <f t="shared" ref="B11:F11" si="0">SUM(B7:B10)</f>
        <v>-850928958</v>
      </c>
      <c r="C11" s="29">
        <f t="shared" si="0"/>
        <v>-858479795</v>
      </c>
      <c r="D11" s="29">
        <f t="shared" si="0"/>
        <v>-811746769</v>
      </c>
      <c r="E11" s="29">
        <f t="shared" si="0"/>
        <v>271664770</v>
      </c>
      <c r="F11" s="29">
        <f t="shared" si="0"/>
        <v>-142594205</v>
      </c>
    </row>
    <row r="12" spans="1:6" x14ac:dyDescent="0.25">
      <c r="B12" s="22"/>
      <c r="C12" s="22"/>
      <c r="D12" s="22"/>
      <c r="E12" s="22"/>
      <c r="F12" s="22"/>
    </row>
    <row r="13" spans="1:6" x14ac:dyDescent="0.25">
      <c r="A13" s="37" t="s">
        <v>76</v>
      </c>
      <c r="B13" s="22"/>
      <c r="C13" s="22"/>
      <c r="D13" s="22"/>
      <c r="E13" s="22"/>
      <c r="F13" s="22"/>
    </row>
    <row r="14" spans="1:6" x14ac:dyDescent="0.25">
      <c r="A14" t="s">
        <v>40</v>
      </c>
      <c r="B14" s="22">
        <v>-65836584</v>
      </c>
      <c r="C14" s="22">
        <v>-19581334</v>
      </c>
      <c r="D14" s="22">
        <v>-38435633</v>
      </c>
      <c r="E14" s="22">
        <v>-7469022</v>
      </c>
      <c r="F14" s="22">
        <v>-36178348</v>
      </c>
    </row>
    <row r="15" spans="1:6" x14ac:dyDescent="0.25">
      <c r="A15" s="5" t="s">
        <v>41</v>
      </c>
      <c r="B15" s="22">
        <v>8409000</v>
      </c>
      <c r="C15" s="22">
        <v>15000</v>
      </c>
      <c r="D15" s="22">
        <v>0</v>
      </c>
      <c r="E15" s="22">
        <v>0</v>
      </c>
      <c r="F15" s="22">
        <v>32053999</v>
      </c>
    </row>
    <row r="16" spans="1:6" x14ac:dyDescent="0.25">
      <c r="A16" s="5" t="s">
        <v>42</v>
      </c>
      <c r="B16" s="22">
        <v>286773370</v>
      </c>
      <c r="C16" s="22">
        <v>713533400</v>
      </c>
      <c r="D16" s="22">
        <v>-14374769</v>
      </c>
      <c r="E16" s="22">
        <v>162106049</v>
      </c>
      <c r="F16" s="22">
        <v>0</v>
      </c>
    </row>
    <row r="17" spans="1:6" x14ac:dyDescent="0.25">
      <c r="A17" s="5" t="s">
        <v>47</v>
      </c>
      <c r="B17" s="22">
        <v>0</v>
      </c>
      <c r="C17" s="22">
        <v>0</v>
      </c>
      <c r="D17" s="22">
        <v>0</v>
      </c>
      <c r="E17" s="22">
        <v>28909494</v>
      </c>
      <c r="F17" s="22">
        <v>643174</v>
      </c>
    </row>
    <row r="18" spans="1:6" x14ac:dyDescent="0.25">
      <c r="A18" s="5" t="s">
        <v>39</v>
      </c>
      <c r="B18" s="22">
        <v>0</v>
      </c>
      <c r="C18" s="22">
        <v>0</v>
      </c>
      <c r="D18" s="22">
        <v>0</v>
      </c>
      <c r="E18" s="22">
        <v>-301447792</v>
      </c>
      <c r="F18" s="22">
        <v>0</v>
      </c>
    </row>
    <row r="19" spans="1:6" x14ac:dyDescent="0.25">
      <c r="A19" s="5" t="s">
        <v>17</v>
      </c>
      <c r="B19" s="22">
        <v>0</v>
      </c>
      <c r="C19" s="22">
        <v>0</v>
      </c>
      <c r="D19" s="22">
        <v>0</v>
      </c>
      <c r="E19" s="22">
        <v>1427953</v>
      </c>
      <c r="F19" s="22">
        <v>1427953</v>
      </c>
    </row>
    <row r="20" spans="1:6" x14ac:dyDescent="0.25">
      <c r="A20" s="2"/>
      <c r="B20" s="29">
        <f>SUM(B14:B19)</f>
        <v>229345786</v>
      </c>
      <c r="C20" s="29">
        <f t="shared" ref="C20:F20" si="1">SUM(C14:C19)</f>
        <v>693967066</v>
      </c>
      <c r="D20" s="29">
        <f t="shared" si="1"/>
        <v>-52810402</v>
      </c>
      <c r="E20" s="29">
        <f t="shared" si="1"/>
        <v>-116473318</v>
      </c>
      <c r="F20" s="29">
        <f t="shared" si="1"/>
        <v>-2053222</v>
      </c>
    </row>
    <row r="21" spans="1:6" x14ac:dyDescent="0.25">
      <c r="B21" s="22"/>
      <c r="C21" s="22"/>
      <c r="D21" s="22"/>
      <c r="E21" s="22"/>
      <c r="F21" s="22"/>
    </row>
    <row r="22" spans="1:6" x14ac:dyDescent="0.25">
      <c r="A22" s="37" t="s">
        <v>77</v>
      </c>
      <c r="B22" s="22"/>
      <c r="C22" s="22"/>
      <c r="D22" s="22"/>
      <c r="E22" s="22"/>
      <c r="F22" s="22"/>
    </row>
    <row r="23" spans="1:6" x14ac:dyDescent="0.25">
      <c r="A23" s="5" t="s">
        <v>43</v>
      </c>
      <c r="B23" s="22">
        <v>163910118</v>
      </c>
      <c r="C23" s="22">
        <v>-119870195</v>
      </c>
      <c r="D23" s="22">
        <v>-147782500</v>
      </c>
      <c r="E23" s="22">
        <v>720090002</v>
      </c>
      <c r="F23" s="22">
        <v>361609645</v>
      </c>
    </row>
    <row r="24" spans="1:6" x14ac:dyDescent="0.25">
      <c r="A24" s="5" t="s">
        <v>44</v>
      </c>
      <c r="B24" s="22">
        <v>252725862</v>
      </c>
      <c r="C24" s="22">
        <v>289387036</v>
      </c>
      <c r="D24" s="22">
        <v>1113832091</v>
      </c>
      <c r="E24" s="22">
        <v>-779636933</v>
      </c>
      <c r="F24" s="22">
        <v>62233275</v>
      </c>
    </row>
    <row r="25" spans="1:6" x14ac:dyDescent="0.25">
      <c r="A25" s="5" t="s">
        <v>49</v>
      </c>
      <c r="B25" s="22">
        <v>0</v>
      </c>
      <c r="C25" s="22">
        <v>0</v>
      </c>
      <c r="D25" s="22">
        <v>0</v>
      </c>
      <c r="E25" s="22">
        <v>0</v>
      </c>
      <c r="F25" s="22">
        <v>14059357</v>
      </c>
    </row>
    <row r="26" spans="1:6" x14ac:dyDescent="0.25">
      <c r="A26" s="5" t="s">
        <v>54</v>
      </c>
      <c r="B26" s="22">
        <v>0</v>
      </c>
      <c r="C26" s="22">
        <v>0</v>
      </c>
      <c r="D26" s="22">
        <v>0</v>
      </c>
      <c r="E26" s="22">
        <v>0</v>
      </c>
      <c r="F26" s="22">
        <v>-185317600</v>
      </c>
    </row>
    <row r="27" spans="1:6" x14ac:dyDescent="0.25">
      <c r="A27" s="5" t="s">
        <v>13</v>
      </c>
      <c r="B27" s="22">
        <v>-62056800</v>
      </c>
      <c r="C27" s="22">
        <v>-65159640</v>
      </c>
      <c r="D27" s="22">
        <v>-71675604</v>
      </c>
      <c r="E27" s="22">
        <v>-120952581</v>
      </c>
      <c r="F27" s="22">
        <v>-127000210</v>
      </c>
    </row>
    <row r="28" spans="1:6" x14ac:dyDescent="0.25">
      <c r="A28" s="2"/>
      <c r="B28" s="31">
        <f t="shared" ref="B28:F28" si="2">SUM(B23:B27)</f>
        <v>354579180</v>
      </c>
      <c r="C28" s="31">
        <f t="shared" si="2"/>
        <v>104357201</v>
      </c>
      <c r="D28" s="31">
        <f t="shared" si="2"/>
        <v>894373987</v>
      </c>
      <c r="E28" s="31">
        <f t="shared" si="2"/>
        <v>-180499512</v>
      </c>
      <c r="F28" s="31">
        <f t="shared" si="2"/>
        <v>125584467</v>
      </c>
    </row>
    <row r="29" spans="1:6" x14ac:dyDescent="0.25">
      <c r="B29" s="22"/>
      <c r="C29" s="22"/>
      <c r="D29" s="22"/>
      <c r="E29" s="22"/>
      <c r="F29" s="22"/>
    </row>
    <row r="30" spans="1:6" x14ac:dyDescent="0.25">
      <c r="A30" s="2" t="s">
        <v>78</v>
      </c>
      <c r="B30" s="23">
        <f t="shared" ref="B30:F30" si="3">SUM(B11,B20,B28)</f>
        <v>-267003992</v>
      </c>
      <c r="C30" s="23">
        <f t="shared" si="3"/>
        <v>-60155528</v>
      </c>
      <c r="D30" s="23">
        <f t="shared" si="3"/>
        <v>29816816</v>
      </c>
      <c r="E30" s="23">
        <f t="shared" si="3"/>
        <v>-25308060</v>
      </c>
      <c r="F30" s="23">
        <f t="shared" si="3"/>
        <v>-19062960</v>
      </c>
    </row>
    <row r="31" spans="1:6" x14ac:dyDescent="0.25">
      <c r="A31" s="38" t="s">
        <v>79</v>
      </c>
      <c r="B31" s="22">
        <v>367091800</v>
      </c>
      <c r="C31" s="22">
        <v>100087807</v>
      </c>
      <c r="D31" s="22">
        <v>39932279</v>
      </c>
      <c r="E31" s="22">
        <v>69749095</v>
      </c>
      <c r="F31" s="22">
        <v>44441035</v>
      </c>
    </row>
    <row r="32" spans="1:6" x14ac:dyDescent="0.25">
      <c r="A32" s="37" t="s">
        <v>80</v>
      </c>
      <c r="B32" s="23">
        <f>SUM(B30:B31)</f>
        <v>100087808</v>
      </c>
      <c r="C32" s="23">
        <f t="shared" ref="C32:F32" si="4">SUM(C30:C31)</f>
        <v>39932279</v>
      </c>
      <c r="D32" s="23">
        <f t="shared" si="4"/>
        <v>69749095</v>
      </c>
      <c r="E32" s="23">
        <f t="shared" si="4"/>
        <v>44441035</v>
      </c>
      <c r="F32" s="23">
        <f t="shared" si="4"/>
        <v>25378075</v>
      </c>
    </row>
    <row r="33" spans="1:6" x14ac:dyDescent="0.25">
      <c r="B33" s="22"/>
      <c r="C33" s="22"/>
      <c r="D33" s="22"/>
      <c r="E33" s="22"/>
      <c r="F33" s="22"/>
    </row>
    <row r="34" spans="1:6" ht="15.75" x14ac:dyDescent="0.25">
      <c r="A34" s="3"/>
      <c r="B34" s="32"/>
      <c r="C34" s="32"/>
      <c r="D34" s="32"/>
      <c r="E34" s="32"/>
      <c r="F34" s="32"/>
    </row>
    <row r="36" spans="1:6" x14ac:dyDescent="0.25">
      <c r="A36" s="37" t="s">
        <v>81</v>
      </c>
      <c r="B36" s="9">
        <f>B11/('1'!B42/10)</f>
        <v>-13.059141486969541</v>
      </c>
      <c r="C36" s="9">
        <f>C11/('1'!C42/10)</f>
        <v>-11.977294185061908</v>
      </c>
      <c r="D36" s="9">
        <f>D11/('1'!D42/10)</f>
        <v>-10.066921626914271</v>
      </c>
      <c r="E36" s="9">
        <f>E11/('1'!E42/10)</f>
        <v>3.2086337353980259</v>
      </c>
      <c r="F36" s="9">
        <f>F11/('1'!F42/10)</f>
        <v>-1.6039816740008503</v>
      </c>
    </row>
    <row r="37" spans="1:6" x14ac:dyDescent="0.25">
      <c r="A37" s="37" t="s">
        <v>82</v>
      </c>
      <c r="B37">
        <v>65159640</v>
      </c>
      <c r="C37">
        <v>71675604</v>
      </c>
      <c r="D37">
        <v>80635054</v>
      </c>
      <c r="E37">
        <v>84666806</v>
      </c>
      <c r="F37">
        <v>88900146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" sqref="G1:J1048576"/>
    </sheetView>
  </sheetViews>
  <sheetFormatPr defaultRowHeight="15" x14ac:dyDescent="0.25"/>
  <cols>
    <col min="1" max="1" width="31.28515625" bestFit="1" customWidth="1"/>
  </cols>
  <sheetData>
    <row r="1" spans="1:6" ht="15.75" x14ac:dyDescent="0.25">
      <c r="A1" s="3" t="s">
        <v>18</v>
      </c>
    </row>
    <row r="2" spans="1:6" x14ac:dyDescent="0.25">
      <c r="A2" s="2" t="s">
        <v>83</v>
      </c>
    </row>
    <row r="3" spans="1:6" ht="15.75" x14ac:dyDescent="0.25">
      <c r="A3" s="3" t="s">
        <v>88</v>
      </c>
    </row>
    <row r="4" spans="1:6" ht="15.75" x14ac:dyDescent="0.25">
      <c r="A4" s="3"/>
      <c r="B4" s="39" t="s">
        <v>89</v>
      </c>
      <c r="C4" s="39" t="s">
        <v>90</v>
      </c>
      <c r="D4" s="40" t="s">
        <v>91</v>
      </c>
      <c r="E4" s="40" t="s">
        <v>92</v>
      </c>
      <c r="F4" s="39" t="s">
        <v>93</v>
      </c>
    </row>
    <row r="5" spans="1:6" ht="15.75" x14ac:dyDescent="0.25">
      <c r="A5" s="2"/>
      <c r="B5" s="41">
        <v>43100</v>
      </c>
      <c r="C5" s="41">
        <v>43190</v>
      </c>
      <c r="D5" s="41">
        <v>43373</v>
      </c>
      <c r="E5" s="41">
        <v>43465</v>
      </c>
      <c r="F5" s="41">
        <v>43555</v>
      </c>
    </row>
    <row r="6" spans="1:6" x14ac:dyDescent="0.25">
      <c r="A6" s="5" t="s">
        <v>84</v>
      </c>
      <c r="B6" s="20">
        <f>'2'!B27/'1'!B20</f>
        <v>1.2422634443609399E-2</v>
      </c>
      <c r="C6" s="20">
        <f>'2'!C27/'1'!C20</f>
        <v>1.2393604216808568E-2</v>
      </c>
      <c r="D6" s="20">
        <f>'2'!D27/'1'!D20</f>
        <v>1.0583669724849056E-2</v>
      </c>
      <c r="E6" s="20">
        <f>'2'!E27/'1'!E20</f>
        <v>9.5691449941848264E-3</v>
      </c>
      <c r="F6" s="20">
        <f>'2'!F27/'1'!F20</f>
        <v>8.7420900469266372E-3</v>
      </c>
    </row>
    <row r="7" spans="1:6" x14ac:dyDescent="0.25">
      <c r="A7" s="5" t="s">
        <v>85</v>
      </c>
      <c r="B7" s="20">
        <f>'2'!B27/'1'!B41</f>
        <v>0.1555161415582583</v>
      </c>
      <c r="C7" s="20">
        <f>'2'!C27/'1'!C41</f>
        <v>0.15251547725632683</v>
      </c>
      <c r="D7" s="20">
        <f>'2'!D27/'1'!D41</f>
        <v>4.2427668488071141E-2</v>
      </c>
      <c r="E7" s="20">
        <f>'2'!E27/'1'!E41</f>
        <v>3.5474258044344793E-2</v>
      </c>
      <c r="F7" s="20">
        <f>'2'!F27/'1'!F41</f>
        <v>3.1952087914051693E-2</v>
      </c>
    </row>
    <row r="8" spans="1:6" x14ac:dyDescent="0.25">
      <c r="A8" s="5" t="s">
        <v>50</v>
      </c>
      <c r="B8" s="21">
        <f>('1'!B25+'1'!B28)/'1'!B41</f>
        <v>0.10252714609190375</v>
      </c>
      <c r="C8" s="21">
        <f>('1'!C25+'1'!C28)/'1'!C41</f>
        <v>1.0739201004041108E-2</v>
      </c>
      <c r="D8" s="21">
        <f>('1'!D25+'1'!D28)/'1'!D41</f>
        <v>0</v>
      </c>
      <c r="E8" s="21">
        <f>('1'!E25+'1'!E28)/'1'!E41</f>
        <v>0.10688089590218129</v>
      </c>
      <c r="F8" s="21">
        <f>('1'!F25+'1'!F28)/'1'!F41</f>
        <v>0.13384920052870602</v>
      </c>
    </row>
    <row r="9" spans="1:6" x14ac:dyDescent="0.25">
      <c r="A9" s="5" t="s">
        <v>51</v>
      </c>
      <c r="B9" s="21">
        <f>'1'!B12/'1'!B30</f>
        <v>1.1006090475171191</v>
      </c>
      <c r="C9" s="21">
        <f>'1'!C12/'1'!C30</f>
        <v>1.0933523437827521</v>
      </c>
      <c r="D9" s="21">
        <f>'1'!D12/'1'!D30</f>
        <v>1.0780538433109905</v>
      </c>
      <c r="E9" s="21">
        <f>'1'!E12/'1'!E30</f>
        <v>1.1391090890723079</v>
      </c>
      <c r="F9" s="21">
        <f>'1'!F12/'1'!F30</f>
        <v>1.1588467838129197</v>
      </c>
    </row>
    <row r="10" spans="1:6" x14ac:dyDescent="0.25">
      <c r="A10" s="5" t="s">
        <v>86</v>
      </c>
      <c r="B10" s="20">
        <f>'2'!B27/'2'!B6</f>
        <v>0.11260992642740621</v>
      </c>
      <c r="C10" s="20">
        <f>'2'!C27/'2'!C6</f>
        <v>0.11174351961410156</v>
      </c>
      <c r="D10" s="20">
        <f>'2'!D27/'2'!D6</f>
        <v>0.10657585261738536</v>
      </c>
      <c r="E10" s="20">
        <f>'2'!E27/'2'!E6</f>
        <v>8.0227292586945206E-2</v>
      </c>
      <c r="F10" s="20">
        <f>'2'!F27/'2'!F6</f>
        <v>7.1758419805710752E-2</v>
      </c>
    </row>
    <row r="11" spans="1:6" x14ac:dyDescent="0.25">
      <c r="A11" t="s">
        <v>52</v>
      </c>
      <c r="B11" s="19">
        <f>'2'!B15/'2'!B6</f>
        <v>0.13108346795489439</v>
      </c>
      <c r="C11" s="19">
        <f>'2'!C15/'2'!C6</f>
        <v>0.21640577995190718</v>
      </c>
      <c r="D11" s="19">
        <f>'2'!D15/'2'!D6</f>
        <v>0.23893661759199872</v>
      </c>
      <c r="E11" s="19">
        <f>'2'!E15/'2'!E6</f>
        <v>0.24418525068435881</v>
      </c>
      <c r="F11" s="19">
        <f>'2'!F15/'2'!F6</f>
        <v>0.23140473291086128</v>
      </c>
    </row>
    <row r="12" spans="1:6" x14ac:dyDescent="0.25">
      <c r="A12" s="5" t="s">
        <v>87</v>
      </c>
      <c r="B12" s="20">
        <f>'2'!B27/('1'!B41+'1'!B25+'1'!B28)</f>
        <v>0.14105425168850663</v>
      </c>
      <c r="C12" s="20">
        <f>'2'!C27/('1'!C41+'1'!C25+'1'!C28)</f>
        <v>0.15089498567466472</v>
      </c>
      <c r="D12" s="20">
        <f>'2'!D27/('1'!D41+'1'!D25+'1'!D28)</f>
        <v>4.2427668488071141E-2</v>
      </c>
      <c r="E12" s="20">
        <f>'2'!E27/('1'!E41+'1'!E25+'1'!E28)</f>
        <v>3.2048848413298275E-2</v>
      </c>
      <c r="F12" s="20">
        <f>'2'!F27/('1'!F41+'1'!F25+'1'!F28)</f>
        <v>2.8180191774314127E-2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2020-04-12T16:04:23Z</dcterms:modified>
</cp:coreProperties>
</file>