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c6HgCOufOwcVTo28l7mFB6TGi1w=="/>
    </ext>
  </extLst>
</workbook>
</file>

<file path=xl/calcChain.xml><?xml version="1.0" encoding="utf-8"?>
<calcChain xmlns="http://schemas.openxmlformats.org/spreadsheetml/2006/main">
  <c r="D11" i="4" l="1"/>
  <c r="F9" i="4"/>
  <c r="B9" i="4"/>
  <c r="D8" i="4"/>
  <c r="C8" i="4"/>
  <c r="H36" i="3"/>
  <c r="G36" i="3"/>
  <c r="F36" i="3"/>
  <c r="E36" i="3"/>
  <c r="D36" i="3"/>
  <c r="C36" i="3"/>
  <c r="B36" i="3"/>
  <c r="H35" i="3"/>
  <c r="G35" i="3"/>
  <c r="E35" i="3"/>
  <c r="D35" i="3"/>
  <c r="C35" i="3"/>
  <c r="E31" i="3"/>
  <c r="E33" i="3" s="1"/>
  <c r="H29" i="3"/>
  <c r="G29" i="3"/>
  <c r="F29" i="3"/>
  <c r="E29" i="3"/>
  <c r="D29" i="3"/>
  <c r="C29" i="3"/>
  <c r="B29" i="3"/>
  <c r="H19" i="3"/>
  <c r="G19" i="3"/>
  <c r="F19" i="3"/>
  <c r="E19" i="3"/>
  <c r="D19" i="3"/>
  <c r="C19" i="3"/>
  <c r="B19" i="3"/>
  <c r="H13" i="3"/>
  <c r="G13" i="3"/>
  <c r="F13" i="3"/>
  <c r="E13" i="3"/>
  <c r="D13" i="3"/>
  <c r="C13" i="3"/>
  <c r="B13" i="3"/>
  <c r="H27" i="2"/>
  <c r="G27" i="2"/>
  <c r="F27" i="2"/>
  <c r="E27" i="2"/>
  <c r="D27" i="2"/>
  <c r="C27" i="2"/>
  <c r="B27" i="2"/>
  <c r="G24" i="2"/>
  <c r="G26" i="2" s="1"/>
  <c r="H21" i="2"/>
  <c r="G21" i="2"/>
  <c r="F21" i="2"/>
  <c r="E21" i="2"/>
  <c r="D21" i="2"/>
  <c r="C21" i="2"/>
  <c r="B21" i="2"/>
  <c r="H17" i="2"/>
  <c r="H19" i="2" s="1"/>
  <c r="H24" i="2" s="1"/>
  <c r="H26" i="2" s="1"/>
  <c r="D17" i="2"/>
  <c r="D19" i="2" s="1"/>
  <c r="D24" i="2" s="1"/>
  <c r="H12" i="2"/>
  <c r="G12" i="2"/>
  <c r="G17" i="2" s="1"/>
  <c r="G19" i="2" s="1"/>
  <c r="D12" i="2"/>
  <c r="C12" i="2"/>
  <c r="H9" i="2"/>
  <c r="G9" i="2"/>
  <c r="F9" i="2"/>
  <c r="E9" i="2"/>
  <c r="D9" i="2"/>
  <c r="C9" i="2"/>
  <c r="B9" i="2"/>
  <c r="H8" i="2"/>
  <c r="G8" i="2"/>
  <c r="F8" i="2"/>
  <c r="E8" i="2"/>
  <c r="E12" i="2" s="1"/>
  <c r="D8" i="2"/>
  <c r="C8" i="2"/>
  <c r="B8" i="2"/>
  <c r="H50" i="1"/>
  <c r="G50" i="1"/>
  <c r="F50" i="1"/>
  <c r="E50" i="1"/>
  <c r="D50" i="1"/>
  <c r="C50" i="1"/>
  <c r="B50" i="1"/>
  <c r="H49" i="1"/>
  <c r="G49" i="1"/>
  <c r="D49" i="1"/>
  <c r="C49" i="1"/>
  <c r="H40" i="1"/>
  <c r="G40" i="1"/>
  <c r="F40" i="1"/>
  <c r="F8" i="4" s="1"/>
  <c r="E40" i="1"/>
  <c r="D40" i="1"/>
  <c r="C40" i="1"/>
  <c r="B40" i="1"/>
  <c r="B8" i="4" s="1"/>
  <c r="H38" i="1"/>
  <c r="H47" i="1" s="1"/>
  <c r="E38" i="1"/>
  <c r="D38" i="1"/>
  <c r="D47" i="1" s="1"/>
  <c r="H31" i="1"/>
  <c r="G31" i="1"/>
  <c r="F31" i="1"/>
  <c r="E31" i="1"/>
  <c r="D31" i="1"/>
  <c r="C31" i="1"/>
  <c r="C9" i="4" s="1"/>
  <c r="B31" i="1"/>
  <c r="H25" i="1"/>
  <c r="G25" i="1"/>
  <c r="F25" i="1"/>
  <c r="F38" i="1" s="1"/>
  <c r="F47" i="1" s="1"/>
  <c r="E25" i="1"/>
  <c r="D25" i="1"/>
  <c r="C25" i="1"/>
  <c r="B25" i="1"/>
  <c r="B38" i="1" s="1"/>
  <c r="B47" i="1" s="1"/>
  <c r="F21" i="1"/>
  <c r="E21" i="1"/>
  <c r="B21" i="1"/>
  <c r="H12" i="1"/>
  <c r="G12" i="1"/>
  <c r="F12" i="1"/>
  <c r="E12" i="1"/>
  <c r="E9" i="4" s="1"/>
  <c r="D12" i="1"/>
  <c r="D9" i="4" s="1"/>
  <c r="C12" i="1"/>
  <c r="B12" i="1"/>
  <c r="H7" i="1"/>
  <c r="G7" i="1"/>
  <c r="G21" i="1" s="1"/>
  <c r="F7" i="1"/>
  <c r="E7" i="1"/>
  <c r="D7" i="1"/>
  <c r="C7" i="1"/>
  <c r="C21" i="1" s="1"/>
  <c r="B7" i="1"/>
  <c r="D31" i="3" l="1"/>
  <c r="D33" i="3" s="1"/>
  <c r="H31" i="3"/>
  <c r="H33" i="3" s="1"/>
  <c r="E47" i="1"/>
  <c r="C11" i="4"/>
  <c r="C17" i="2"/>
  <c r="C19" i="2" s="1"/>
  <c r="C24" i="2" s="1"/>
  <c r="D10" i="4"/>
  <c r="D12" i="4"/>
  <c r="D7" i="4"/>
  <c r="D26" i="2"/>
  <c r="E8" i="4"/>
  <c r="E49" i="1"/>
  <c r="E11" i="4"/>
  <c r="E17" i="2"/>
  <c r="E19" i="2" s="1"/>
  <c r="E24" i="2" s="1"/>
  <c r="F35" i="3"/>
  <c r="F31" i="3"/>
  <c r="F33" i="3" s="1"/>
  <c r="B35" i="3"/>
  <c r="B31" i="3"/>
  <c r="B33" i="3" s="1"/>
  <c r="D21" i="1"/>
  <c r="D6" i="4" s="1"/>
  <c r="H21" i="1"/>
  <c r="C38" i="1"/>
  <c r="C47" i="1" s="1"/>
  <c r="G38" i="1"/>
  <c r="G47" i="1" s="1"/>
  <c r="B12" i="2"/>
  <c r="F12" i="2"/>
  <c r="C31" i="3"/>
  <c r="C33" i="3" s="1"/>
  <c r="G31" i="3"/>
  <c r="G33" i="3" s="1"/>
  <c r="B49" i="1"/>
  <c r="F49" i="1"/>
  <c r="B11" i="4" l="1"/>
  <c r="B17" i="2"/>
  <c r="B19" i="2" s="1"/>
  <c r="B24" i="2" s="1"/>
  <c r="E12" i="4"/>
  <c r="E7" i="4"/>
  <c r="E26" i="2"/>
  <c r="E10" i="4"/>
  <c r="E6" i="4"/>
  <c r="F11" i="4"/>
  <c r="F17" i="2"/>
  <c r="F19" i="2" s="1"/>
  <c r="F24" i="2" s="1"/>
  <c r="C7" i="4"/>
  <c r="C26" i="2"/>
  <c r="C10" i="4"/>
  <c r="C6" i="4"/>
  <c r="C12" i="4"/>
  <c r="F12" i="4" l="1"/>
  <c r="F7" i="4"/>
  <c r="F26" i="2"/>
  <c r="F10" i="4"/>
  <c r="F6" i="4"/>
  <c r="B12" i="4"/>
  <c r="B7" i="4"/>
  <c r="B26" i="2"/>
  <c r="B10" i="4"/>
  <c r="B6" i="4"/>
</calcChain>
</file>

<file path=xl/sharedStrings.xml><?xml version="1.0" encoding="utf-8"?>
<sst xmlns="http://schemas.openxmlformats.org/spreadsheetml/2006/main" count="122" uniqueCount="92">
  <si>
    <t>ENVOY TEXTILES LIMITED</t>
  </si>
  <si>
    <t>Income Statement</t>
  </si>
  <si>
    <t>Balance Sheet</t>
  </si>
  <si>
    <t>As at quarter end</t>
  </si>
  <si>
    <t>Cash Flow Statement</t>
  </si>
  <si>
    <t>Quarter 2</t>
  </si>
  <si>
    <t>Quarter 3</t>
  </si>
  <si>
    <t>Quarter 1</t>
  </si>
  <si>
    <t>ASSETS</t>
  </si>
  <si>
    <t>Net Cash Flows - Operating Activities</t>
  </si>
  <si>
    <t>NON CURRENT ASSETS</t>
  </si>
  <si>
    <t>Collection from turnover &amp; others</t>
  </si>
  <si>
    <t>Exchange fluctuation gain</t>
  </si>
  <si>
    <t>Net Revenues</t>
  </si>
  <si>
    <t>Property,Plant  and  Equipment</t>
  </si>
  <si>
    <t>Cash payment to Creditors</t>
  </si>
  <si>
    <t>Deferred expenses</t>
  </si>
  <si>
    <t>Cost of goods sold</t>
  </si>
  <si>
    <t>Cash payment to Operating Expenses</t>
  </si>
  <si>
    <t>Capital work in progress</t>
  </si>
  <si>
    <t>Tax paid</t>
  </si>
  <si>
    <t>Gross Profit</t>
  </si>
  <si>
    <t>CURRENT ASSETS</t>
  </si>
  <si>
    <t>Financial expenses</t>
  </si>
  <si>
    <t>Inventories &amp; stores</t>
  </si>
  <si>
    <t>Material in transit</t>
  </si>
  <si>
    <t>Accounts receivable</t>
  </si>
  <si>
    <t>Export incentive receivable</t>
  </si>
  <si>
    <t>Advance, deposits &amp; prepayments</t>
  </si>
  <si>
    <t>Investment</t>
  </si>
  <si>
    <t>Cash &amp; Cash equivalent</t>
  </si>
  <si>
    <t>Operating Incomes/Expenses</t>
  </si>
  <si>
    <t>Administrative &amp; Distribution expenses</t>
  </si>
  <si>
    <t>Net Cash Flows - Investment Activities</t>
  </si>
  <si>
    <t>Selling &amp; distribution expenses</t>
  </si>
  <si>
    <t>Liabilities and Capital</t>
  </si>
  <si>
    <t>Purchase of fixed assets</t>
  </si>
  <si>
    <t>Operating Profit</t>
  </si>
  <si>
    <t>Investments</t>
  </si>
  <si>
    <t>Liabilities</t>
  </si>
  <si>
    <t>Capital Work in progress / Inter company finance</t>
  </si>
  <si>
    <t>Non Current Liabilities</t>
  </si>
  <si>
    <t>Non-Operating Income/(Expenses)</t>
  </si>
  <si>
    <t>Net Cash Flows - Financing Activities</t>
  </si>
  <si>
    <t>Long term loan (secured)</t>
  </si>
  <si>
    <t>Long term liabilities</t>
  </si>
  <si>
    <t>LC Accepted Liability</t>
  </si>
  <si>
    <t>Secured loan (current portion)</t>
  </si>
  <si>
    <t>Long term loan ( Current portion)</t>
  </si>
  <si>
    <t>Financial Expenses</t>
  </si>
  <si>
    <t>Deferred Tax Liabilities</t>
  </si>
  <si>
    <t>Others</t>
  </si>
  <si>
    <t>Long Term Liabilities (Current Portion)</t>
  </si>
  <si>
    <t>Current Liabilities</t>
  </si>
  <si>
    <t>Profit Before contribution to WPPF</t>
  </si>
  <si>
    <t>Short Term Liabilities</t>
  </si>
  <si>
    <t>Paid up capital</t>
  </si>
  <si>
    <t>Long term loan (current portion)</t>
  </si>
  <si>
    <t>Share premium</t>
  </si>
  <si>
    <t>Accounts payable</t>
  </si>
  <si>
    <t>Contribution to WPPF</t>
  </si>
  <si>
    <t>Payment of cash Dividend</t>
  </si>
  <si>
    <t>Short term liabilities</t>
  </si>
  <si>
    <t>Profit Before Taxation</t>
  </si>
  <si>
    <t>Provision for expenses</t>
  </si>
  <si>
    <t>Provision for tax</t>
  </si>
  <si>
    <t>Net Change in Cash Flows</t>
  </si>
  <si>
    <t>Provision for Taxation</t>
  </si>
  <si>
    <t>Shareholders’ Equity</t>
  </si>
  <si>
    <t>Current tax</t>
  </si>
  <si>
    <t>Cash and Cash Equivalents at Beginning Period</t>
  </si>
  <si>
    <t>Share Capital</t>
  </si>
  <si>
    <t>Deferred tax</t>
  </si>
  <si>
    <t>Cash and Cash Equivalents at End of Period</t>
  </si>
  <si>
    <t>Net Profit</t>
  </si>
  <si>
    <t>Revauation Surplus</t>
  </si>
  <si>
    <t>Retained Earnings</t>
  </si>
  <si>
    <t>Net Operating Cash Flow Per Share</t>
  </si>
  <si>
    <t>Tax holiday reserve</t>
  </si>
  <si>
    <t>Earnings per share (par value Taka 10)</t>
  </si>
  <si>
    <t>Net assets value per share</t>
  </si>
  <si>
    <t>Shares to Calculate NOCFPS</t>
  </si>
  <si>
    <t>Shares to calculate NAVPS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</si>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</sst>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2"/>
      <color rgb="FF000000"/>
      <name val="Arial"/>
    </font>
    <font>
      <sz val="12"/>
      <color theme="1"/>
      <name val="Calibri"/>
    </font>
    <font>
      <b/>
      <u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0" xfId="0" applyFont="1"/>
    <xf numFmtId="164" fontId="2" fillId="0" borderId="0" xfId="0" applyNumberFormat="1" applyFont="1"/>
    <xf numFmtId="0" fontId="5" fillId="0" borderId="0" xfId="0" applyFont="1"/>
    <xf numFmtId="3" fontId="1" fillId="0" borderId="0" xfId="0" applyNumberFormat="1" applyFont="1"/>
    <xf numFmtId="164" fontId="6" fillId="0" borderId="0" xfId="0" applyNumberFormat="1" applyFont="1" applyAlignment="1"/>
    <xf numFmtId="0" fontId="7" fillId="0" borderId="0" xfId="0" applyFont="1" applyAlignment="1"/>
    <xf numFmtId="3" fontId="6" fillId="0" borderId="0" xfId="0" applyNumberFormat="1" applyFont="1" applyAlignment="1"/>
    <xf numFmtId="0" fontId="8" fillId="0" borderId="0" xfId="0" applyFont="1"/>
    <xf numFmtId="164" fontId="2" fillId="0" borderId="1" xfId="0" applyNumberFormat="1" applyFont="1" applyBorder="1"/>
    <xf numFmtId="0" fontId="2" fillId="0" borderId="0" xfId="0" applyFont="1"/>
    <xf numFmtId="164" fontId="1" fillId="0" borderId="0" xfId="0" applyNumberFormat="1" applyFont="1"/>
    <xf numFmtId="164" fontId="1" fillId="0" borderId="2" xfId="0" applyNumberFormat="1" applyFont="1" applyBorder="1"/>
    <xf numFmtId="0" fontId="3" fillId="0" borderId="1" xfId="0" applyFont="1" applyBorder="1" applyAlignment="1">
      <alignment horizontal="left"/>
    </xf>
    <xf numFmtId="41" fontId="1" fillId="0" borderId="0" xfId="0" applyNumberFormat="1" applyFont="1"/>
    <xf numFmtId="0" fontId="9" fillId="0" borderId="0" xfId="0" applyFont="1" applyAlignment="1">
      <alignment horizontal="left"/>
    </xf>
    <xf numFmtId="0" fontId="1" fillId="0" borderId="3" xfId="0" applyFont="1" applyBorder="1"/>
    <xf numFmtId="0" fontId="5" fillId="0" borderId="0" xfId="0" applyFont="1" applyAlignment="1"/>
    <xf numFmtId="0" fontId="6" fillId="0" borderId="0" xfId="0" applyFont="1" applyAlignment="1"/>
    <xf numFmtId="41" fontId="2" fillId="0" borderId="0" xfId="0" applyNumberFormat="1" applyFont="1"/>
    <xf numFmtId="164" fontId="1" fillId="0" borderId="3" xfId="0" applyNumberFormat="1" applyFont="1" applyBorder="1"/>
    <xf numFmtId="43" fontId="1" fillId="0" borderId="0" xfId="0" applyNumberFormat="1" applyFont="1"/>
    <xf numFmtId="43" fontId="1" fillId="0" borderId="4" xfId="0" applyNumberFormat="1" applyFont="1" applyBorder="1" applyAlignment="1">
      <alignment horizontal="center"/>
    </xf>
    <xf numFmtId="4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11" fillId="0" borderId="0" xfId="0" applyNumberFormat="1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2.5" customWidth="1"/>
    <col min="3" max="8" width="12.125" customWidth="1"/>
    <col min="9" max="26" width="7.625" customWidth="1"/>
  </cols>
  <sheetData>
    <row r="1" spans="1:12" x14ac:dyDescent="0.25">
      <c r="A1" s="1" t="s">
        <v>0</v>
      </c>
    </row>
    <row r="2" spans="1:12" x14ac:dyDescent="0.25">
      <c r="A2" s="1" t="s">
        <v>2</v>
      </c>
    </row>
    <row r="3" spans="1:12" x14ac:dyDescent="0.25">
      <c r="A3" s="1" t="s">
        <v>3</v>
      </c>
    </row>
    <row r="4" spans="1:12" x14ac:dyDescent="0.25"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5" t="s">
        <v>7</v>
      </c>
      <c r="H4" s="5" t="s">
        <v>5</v>
      </c>
    </row>
    <row r="5" spans="1:12" ht="15.75" x14ac:dyDescent="0.25"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12" x14ac:dyDescent="0.25">
      <c r="A6" s="9" t="s">
        <v>8</v>
      </c>
    </row>
    <row r="7" spans="1:12" x14ac:dyDescent="0.25">
      <c r="A7" s="11" t="s">
        <v>10</v>
      </c>
      <c r="B7" s="14">
        <f t="shared" ref="B7:H7" si="0">SUM(B8:B10)</f>
        <v>10827524525</v>
      </c>
      <c r="C7" s="14">
        <f t="shared" si="0"/>
        <v>10922100126</v>
      </c>
      <c r="D7" s="14">
        <f t="shared" si="0"/>
        <v>11070855530</v>
      </c>
      <c r="E7" s="14">
        <f t="shared" si="0"/>
        <v>11001959880</v>
      </c>
      <c r="F7" s="14">
        <f t="shared" si="0"/>
        <v>11189777346</v>
      </c>
      <c r="G7" s="14">
        <f t="shared" si="0"/>
        <v>10958839518</v>
      </c>
      <c r="H7" s="14">
        <f t="shared" si="0"/>
        <v>10786333274</v>
      </c>
      <c r="I7" s="2"/>
      <c r="J7" s="2"/>
      <c r="K7" s="2"/>
      <c r="L7" s="2"/>
    </row>
    <row r="8" spans="1:12" x14ac:dyDescent="0.25">
      <c r="A8" s="13" t="s">
        <v>14</v>
      </c>
      <c r="B8" s="2">
        <v>9420110612</v>
      </c>
      <c r="C8" s="2">
        <v>9491810798</v>
      </c>
      <c r="D8" s="2">
        <v>11070855530</v>
      </c>
      <c r="E8" s="2">
        <v>11001959880</v>
      </c>
      <c r="F8" s="2">
        <v>11189777346</v>
      </c>
      <c r="G8" s="17">
        <v>10958839518</v>
      </c>
      <c r="H8" s="17">
        <v>10786333274</v>
      </c>
      <c r="I8" s="2"/>
      <c r="J8" s="2"/>
      <c r="K8" s="2"/>
      <c r="L8" s="2"/>
    </row>
    <row r="9" spans="1:12" x14ac:dyDescent="0.25">
      <c r="A9" s="1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 t="s">
        <v>19</v>
      </c>
      <c r="B10" s="2">
        <v>1407413913</v>
      </c>
      <c r="C10" s="2">
        <v>1430289328</v>
      </c>
      <c r="D10" s="2"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B11" s="2"/>
      <c r="C11" s="2"/>
      <c r="D11" s="2"/>
      <c r="F11" s="2"/>
      <c r="G11" s="2"/>
      <c r="H11" s="2"/>
      <c r="I11" s="2"/>
      <c r="J11" s="2"/>
      <c r="K11" s="2"/>
      <c r="L11" s="2"/>
    </row>
    <row r="12" spans="1:12" x14ac:dyDescent="0.25">
      <c r="A12" s="11" t="s">
        <v>22</v>
      </c>
      <c r="B12" s="14">
        <f t="shared" ref="B12:H12" si="1">SUM(B13:B19)</f>
        <v>5516769398</v>
      </c>
      <c r="C12" s="14">
        <f t="shared" si="1"/>
        <v>5564161738</v>
      </c>
      <c r="D12" s="14">
        <f t="shared" si="1"/>
        <v>6579516088</v>
      </c>
      <c r="E12" s="14">
        <f t="shared" si="1"/>
        <v>6738388276</v>
      </c>
      <c r="F12" s="14">
        <f t="shared" si="1"/>
        <v>6638561040</v>
      </c>
      <c r="G12" s="14">
        <f t="shared" si="1"/>
        <v>6928157536</v>
      </c>
      <c r="H12" s="14">
        <f t="shared" si="1"/>
        <v>7576334548</v>
      </c>
      <c r="I12" s="2"/>
      <c r="J12" s="2"/>
      <c r="K12" s="2"/>
      <c r="L12" s="2"/>
    </row>
    <row r="13" spans="1:12" x14ac:dyDescent="0.25">
      <c r="A13" s="20" t="s">
        <v>24</v>
      </c>
      <c r="B13" s="2">
        <v>2403347775</v>
      </c>
      <c r="C13" s="2">
        <v>2177809098</v>
      </c>
      <c r="D13" s="2">
        <v>2575998870</v>
      </c>
      <c r="E13" s="2">
        <v>2877395694</v>
      </c>
      <c r="F13" s="2">
        <v>2584594568</v>
      </c>
      <c r="G13" s="17">
        <v>3009683461</v>
      </c>
      <c r="H13" s="17">
        <v>2982026599</v>
      </c>
      <c r="I13" s="2"/>
      <c r="J13" s="2"/>
      <c r="K13" s="2"/>
      <c r="L13" s="2"/>
    </row>
    <row r="14" spans="1:12" x14ac:dyDescent="0.25">
      <c r="A14" s="20" t="s">
        <v>25</v>
      </c>
      <c r="B14" s="2">
        <v>314019621</v>
      </c>
      <c r="C14" s="2">
        <v>444756391</v>
      </c>
      <c r="D14" s="2">
        <v>407099056</v>
      </c>
      <c r="E14" s="2">
        <v>381567019</v>
      </c>
      <c r="F14" s="2">
        <v>391766713</v>
      </c>
      <c r="G14" s="17">
        <v>386765296</v>
      </c>
      <c r="H14" s="17">
        <v>442491900</v>
      </c>
      <c r="I14" s="2"/>
      <c r="J14" s="2"/>
      <c r="K14" s="2"/>
      <c r="L14" s="2"/>
    </row>
    <row r="15" spans="1:12" x14ac:dyDescent="0.25">
      <c r="A15" s="20" t="s">
        <v>26</v>
      </c>
      <c r="B15" s="2">
        <v>2556199879</v>
      </c>
      <c r="C15" s="2">
        <v>2674169879</v>
      </c>
      <c r="D15" s="2">
        <v>3408668705</v>
      </c>
      <c r="E15" s="2">
        <v>3203107991</v>
      </c>
      <c r="F15" s="2">
        <v>3419061752</v>
      </c>
      <c r="G15" s="17">
        <v>3277044562</v>
      </c>
      <c r="H15" s="17">
        <v>3674696367</v>
      </c>
      <c r="I15" s="2"/>
      <c r="J15" s="2"/>
      <c r="K15" s="2"/>
      <c r="L15" s="2"/>
    </row>
    <row r="16" spans="1:12" x14ac:dyDescent="0.25">
      <c r="A16" s="20" t="s">
        <v>27</v>
      </c>
      <c r="B16" s="2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0" t="s">
        <v>28</v>
      </c>
      <c r="B17" s="2">
        <v>160302926</v>
      </c>
      <c r="C17" s="2">
        <v>162128032</v>
      </c>
      <c r="D17" s="2">
        <v>157113643</v>
      </c>
      <c r="E17" s="2">
        <v>198309185</v>
      </c>
      <c r="F17" s="2">
        <v>195915280</v>
      </c>
      <c r="G17" s="17">
        <v>220475811</v>
      </c>
      <c r="H17" s="17">
        <v>234487436</v>
      </c>
      <c r="I17" s="2"/>
      <c r="J17" s="2"/>
      <c r="K17" s="2"/>
      <c r="L17" s="2"/>
    </row>
    <row r="18" spans="1:12" x14ac:dyDescent="0.25">
      <c r="A18" s="20" t="s">
        <v>29</v>
      </c>
      <c r="B18" s="2">
        <v>57756362</v>
      </c>
      <c r="C18" s="2">
        <v>57774022</v>
      </c>
      <c r="D18" s="2">
        <v>9980676</v>
      </c>
      <c r="E18" s="2">
        <v>65230334</v>
      </c>
      <c r="F18" s="2">
        <v>11767999</v>
      </c>
      <c r="G18" s="17">
        <v>14562599</v>
      </c>
      <c r="H18" s="17">
        <v>14777602</v>
      </c>
      <c r="I18" s="2"/>
      <c r="J18" s="2"/>
      <c r="K18" s="2"/>
      <c r="L18" s="2"/>
    </row>
    <row r="19" spans="1:12" x14ac:dyDescent="0.25">
      <c r="A19" s="20" t="s">
        <v>30</v>
      </c>
      <c r="B19" s="2">
        <v>25142835</v>
      </c>
      <c r="C19" s="2">
        <v>47524316</v>
      </c>
      <c r="D19" s="2">
        <v>20655138</v>
      </c>
      <c r="E19" s="2">
        <v>12778053</v>
      </c>
      <c r="F19" s="2">
        <v>35454728</v>
      </c>
      <c r="G19" s="17">
        <v>19625807</v>
      </c>
      <c r="H19" s="17">
        <v>227854644</v>
      </c>
      <c r="I19" s="2"/>
      <c r="J19" s="2"/>
      <c r="K19" s="2"/>
      <c r="L19" s="2"/>
    </row>
    <row r="20" spans="1:12" x14ac:dyDescent="0.25"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/>
      <c r="B21" s="14">
        <f t="shared" ref="B21:C21" si="2">B7+B12-1</f>
        <v>16344293922</v>
      </c>
      <c r="C21" s="14">
        <f t="shared" si="2"/>
        <v>16486261863</v>
      </c>
      <c r="D21" s="14">
        <f t="shared" ref="D21:F21" si="3">D7+D12</f>
        <v>17650371618</v>
      </c>
      <c r="E21" s="14">
        <f t="shared" si="3"/>
        <v>17740348156</v>
      </c>
      <c r="F21" s="14">
        <f t="shared" si="3"/>
        <v>17828338386</v>
      </c>
      <c r="G21" s="14">
        <f>G7+G12-1</f>
        <v>17886997053</v>
      </c>
      <c r="H21" s="14">
        <f>H7+H12</f>
        <v>18362667822</v>
      </c>
      <c r="I21" s="2"/>
      <c r="J21" s="2"/>
      <c r="K21" s="2"/>
      <c r="L21" s="2"/>
    </row>
    <row r="22" spans="1:12" ht="15.75" customHeight="1" x14ac:dyDescent="0.25">
      <c r="G22" s="2"/>
      <c r="H22" s="2"/>
      <c r="I22" s="2"/>
      <c r="J22" s="2"/>
      <c r="K22" s="2"/>
      <c r="L22" s="2"/>
    </row>
    <row r="23" spans="1:12" ht="15.75" customHeight="1" x14ac:dyDescent="0.25">
      <c r="A23" s="23" t="s">
        <v>35</v>
      </c>
      <c r="C23" s="14"/>
      <c r="D23" s="1"/>
      <c r="E23" s="1"/>
      <c r="F23" s="1"/>
      <c r="G23" s="2"/>
      <c r="H23" s="2"/>
      <c r="I23" s="2"/>
      <c r="J23" s="2"/>
      <c r="K23" s="2"/>
      <c r="L23" s="2"/>
    </row>
    <row r="24" spans="1:12" ht="15.75" customHeight="1" x14ac:dyDescent="0.25">
      <c r="A24" s="25" t="s">
        <v>39</v>
      </c>
      <c r="C24" s="14"/>
      <c r="D24" s="1"/>
      <c r="E24" s="1"/>
      <c r="F24" s="1"/>
      <c r="G24" s="2"/>
      <c r="H24" s="2"/>
      <c r="I24" s="2"/>
      <c r="J24" s="2"/>
      <c r="K24" s="2"/>
      <c r="L24" s="2"/>
    </row>
    <row r="25" spans="1:12" ht="15.75" customHeight="1" x14ac:dyDescent="0.25">
      <c r="A25" s="11" t="s">
        <v>41</v>
      </c>
      <c r="B25" s="14">
        <f t="shared" ref="B25:H25" si="4">SUM(B26:B29)</f>
        <v>3790345901</v>
      </c>
      <c r="C25" s="14">
        <f t="shared" si="4"/>
        <v>3829994707</v>
      </c>
      <c r="D25" s="14">
        <f t="shared" si="4"/>
        <v>3961283090</v>
      </c>
      <c r="E25" s="14">
        <f t="shared" si="4"/>
        <v>4648444775</v>
      </c>
      <c r="F25" s="14">
        <f t="shared" si="4"/>
        <v>5007988891</v>
      </c>
      <c r="G25" s="14">
        <f t="shared" si="4"/>
        <v>5536305554</v>
      </c>
      <c r="H25" s="14">
        <f t="shared" si="4"/>
        <v>5115935840</v>
      </c>
      <c r="I25" s="2"/>
      <c r="J25" s="2"/>
      <c r="K25" s="2"/>
      <c r="L25" s="2"/>
    </row>
    <row r="26" spans="1:12" ht="15.75" customHeight="1" x14ac:dyDescent="0.25">
      <c r="A26" s="13" t="s">
        <v>44</v>
      </c>
      <c r="B26" s="2">
        <v>3757330114</v>
      </c>
      <c r="C26" s="2">
        <v>3803190600</v>
      </c>
      <c r="D26" s="2">
        <v>3939889884</v>
      </c>
      <c r="E26" s="2">
        <v>4236515471</v>
      </c>
      <c r="F26" s="2">
        <v>4792672597</v>
      </c>
      <c r="G26" s="17">
        <v>4211657993</v>
      </c>
      <c r="H26" s="17">
        <v>4319277887</v>
      </c>
      <c r="I26" s="2"/>
      <c r="J26" s="2"/>
      <c r="K26" s="2"/>
      <c r="L26" s="2"/>
    </row>
    <row r="27" spans="1:12" ht="15.75" customHeight="1" x14ac:dyDescent="0.25">
      <c r="A27" s="27" t="s">
        <v>46</v>
      </c>
      <c r="B27" s="2"/>
      <c r="C27" s="2"/>
      <c r="D27" s="2"/>
      <c r="E27" s="2"/>
      <c r="F27" s="2"/>
      <c r="G27" s="17">
        <v>552136870</v>
      </c>
      <c r="H27" s="17">
        <v>493045668</v>
      </c>
      <c r="I27" s="2"/>
      <c r="J27" s="2"/>
      <c r="K27" s="2"/>
      <c r="L27" s="2"/>
    </row>
    <row r="28" spans="1:12" ht="15.75" customHeight="1" x14ac:dyDescent="0.25">
      <c r="A28" s="13" t="s">
        <v>48</v>
      </c>
      <c r="B28" s="2"/>
      <c r="C28" s="2"/>
      <c r="D28" s="2"/>
      <c r="E28" s="2">
        <v>373212071</v>
      </c>
      <c r="F28" s="2">
        <v>184298067</v>
      </c>
      <c r="G28" s="17">
        <v>484352163</v>
      </c>
      <c r="H28" s="2"/>
      <c r="I28" s="2"/>
      <c r="J28" s="2"/>
      <c r="K28" s="2"/>
      <c r="L28" s="2"/>
    </row>
    <row r="29" spans="1:12" ht="15.75" customHeight="1" x14ac:dyDescent="0.25">
      <c r="A29" s="13" t="s">
        <v>50</v>
      </c>
      <c r="B29" s="2">
        <v>33015787</v>
      </c>
      <c r="C29" s="2">
        <v>26804107</v>
      </c>
      <c r="D29" s="2">
        <v>21393206</v>
      </c>
      <c r="E29" s="2">
        <v>38717233</v>
      </c>
      <c r="F29" s="2">
        <v>31018227</v>
      </c>
      <c r="G29" s="17">
        <v>288158528</v>
      </c>
      <c r="H29" s="17">
        <v>303612285</v>
      </c>
      <c r="I29" s="2"/>
      <c r="J29" s="2"/>
      <c r="K29" s="2"/>
      <c r="L29" s="2"/>
    </row>
    <row r="30" spans="1:12" ht="15.75" customHeight="1" x14ac:dyDescent="0.25">
      <c r="E30" s="2"/>
      <c r="F30" s="2"/>
      <c r="G30" s="2"/>
      <c r="H30" s="2"/>
      <c r="I30" s="2"/>
      <c r="J30" s="2"/>
      <c r="K30" s="2"/>
      <c r="L30" s="2"/>
    </row>
    <row r="31" spans="1:12" ht="15.75" customHeight="1" x14ac:dyDescent="0.25">
      <c r="A31" s="11" t="s">
        <v>53</v>
      </c>
      <c r="B31" s="14">
        <f t="shared" ref="B31:H31" si="5">SUM(B32:B36)</f>
        <v>6475588619</v>
      </c>
      <c r="C31" s="14">
        <f t="shared" si="5"/>
        <v>6498902375</v>
      </c>
      <c r="D31" s="14">
        <f t="shared" si="5"/>
        <v>7265509498</v>
      </c>
      <c r="E31" s="14">
        <f t="shared" si="5"/>
        <v>6721249317</v>
      </c>
      <c r="F31" s="14">
        <f t="shared" si="5"/>
        <v>6305446780</v>
      </c>
      <c r="G31" s="14">
        <f t="shared" si="5"/>
        <v>5826440347</v>
      </c>
      <c r="H31" s="14">
        <f t="shared" si="5"/>
        <v>6877183034</v>
      </c>
      <c r="I31" s="2"/>
      <c r="J31" s="2"/>
      <c r="K31" s="2"/>
      <c r="L31" s="2"/>
    </row>
    <row r="32" spans="1:12" ht="15.75" customHeight="1" x14ac:dyDescent="0.25">
      <c r="A32" s="20" t="s">
        <v>57</v>
      </c>
      <c r="B32" s="2">
        <v>327661907</v>
      </c>
      <c r="C32" s="2">
        <v>163830953</v>
      </c>
      <c r="D32" s="2">
        <v>565600258</v>
      </c>
      <c r="E32" s="2"/>
      <c r="F32" s="2"/>
      <c r="G32" s="2"/>
      <c r="H32" s="17">
        <v>322901442</v>
      </c>
      <c r="I32" s="2"/>
      <c r="J32" s="2"/>
      <c r="K32" s="2"/>
      <c r="L32" s="2"/>
    </row>
    <row r="33" spans="1:12" ht="15.75" customHeight="1" x14ac:dyDescent="0.25">
      <c r="A33" s="20" t="s">
        <v>59</v>
      </c>
      <c r="B33" s="2">
        <v>517199332</v>
      </c>
      <c r="C33" s="2">
        <v>404482623</v>
      </c>
      <c r="D33" s="2">
        <v>5788634094</v>
      </c>
      <c r="E33" s="2">
        <v>600037632</v>
      </c>
      <c r="F33" s="2">
        <v>373832220</v>
      </c>
      <c r="G33" s="17">
        <v>1382147342</v>
      </c>
      <c r="H33" s="17">
        <v>1394336674</v>
      </c>
      <c r="I33" s="2"/>
      <c r="J33" s="2"/>
      <c r="K33" s="2"/>
      <c r="L33" s="2"/>
    </row>
    <row r="34" spans="1:12" ht="15.75" customHeight="1" x14ac:dyDescent="0.25">
      <c r="A34" s="13" t="s">
        <v>62</v>
      </c>
      <c r="B34" s="2">
        <v>5343879182</v>
      </c>
      <c r="C34" s="2">
        <v>5694731895</v>
      </c>
      <c r="D34" s="2">
        <v>697917731</v>
      </c>
      <c r="E34" s="2">
        <v>5752729248</v>
      </c>
      <c r="F34" s="2">
        <v>5712548125</v>
      </c>
      <c r="G34" s="17">
        <v>4207330446</v>
      </c>
      <c r="H34" s="17">
        <v>4648333426</v>
      </c>
      <c r="I34" s="2"/>
      <c r="J34" s="2"/>
      <c r="K34" s="2"/>
      <c r="L34" s="2"/>
    </row>
    <row r="35" spans="1:12" ht="15.75" customHeight="1" x14ac:dyDescent="0.25">
      <c r="A35" s="20" t="s">
        <v>64</v>
      </c>
      <c r="B35" s="2">
        <v>213705534</v>
      </c>
      <c r="C35" s="2">
        <v>149660572</v>
      </c>
      <c r="D35" s="2">
        <v>139279439</v>
      </c>
      <c r="E35" s="2">
        <v>301541691</v>
      </c>
      <c r="F35" s="2">
        <v>129235471</v>
      </c>
      <c r="G35" s="17">
        <v>119996808</v>
      </c>
      <c r="H35" s="17">
        <v>379557848</v>
      </c>
      <c r="I35" s="2"/>
      <c r="J35" s="2"/>
      <c r="K35" s="2"/>
      <c r="L35" s="2"/>
    </row>
    <row r="36" spans="1:12" ht="15.75" customHeight="1" x14ac:dyDescent="0.25">
      <c r="A36" s="20" t="s">
        <v>65</v>
      </c>
      <c r="B36" s="2">
        <v>73142664</v>
      </c>
      <c r="C36" s="2">
        <v>86196332</v>
      </c>
      <c r="D36" s="2">
        <v>74077976</v>
      </c>
      <c r="E36" s="2">
        <v>66940746</v>
      </c>
      <c r="F36" s="2">
        <v>89830964</v>
      </c>
      <c r="G36" s="17">
        <v>116965751</v>
      </c>
      <c r="H36" s="17">
        <v>132053644</v>
      </c>
      <c r="I36" s="2"/>
      <c r="J36" s="2"/>
      <c r="K36" s="2"/>
      <c r="L36" s="2"/>
    </row>
    <row r="37" spans="1:12" ht="15.7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customHeight="1" x14ac:dyDescent="0.25">
      <c r="A38" s="1"/>
      <c r="B38" s="14">
        <f t="shared" ref="B38:H38" si="6">B25+B31</f>
        <v>10265934520</v>
      </c>
      <c r="C38" s="14">
        <f t="shared" si="6"/>
        <v>10328897082</v>
      </c>
      <c r="D38" s="14">
        <f t="shared" si="6"/>
        <v>11226792588</v>
      </c>
      <c r="E38" s="14">
        <f t="shared" si="6"/>
        <v>11369694092</v>
      </c>
      <c r="F38" s="14">
        <f t="shared" si="6"/>
        <v>11313435671</v>
      </c>
      <c r="G38" s="14">
        <f t="shared" si="6"/>
        <v>11362745901</v>
      </c>
      <c r="H38" s="14">
        <f t="shared" si="6"/>
        <v>11993118874</v>
      </c>
      <c r="I38" s="2"/>
      <c r="J38" s="2"/>
      <c r="K38" s="2"/>
      <c r="L38" s="2"/>
    </row>
    <row r="39" spans="1:12" ht="15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 x14ac:dyDescent="0.25">
      <c r="A40" s="11" t="s">
        <v>68</v>
      </c>
      <c r="B40" s="14">
        <f t="shared" ref="B40:H40" si="7">SUM(B41:B45)</f>
        <v>6078386403</v>
      </c>
      <c r="C40" s="14">
        <f t="shared" si="7"/>
        <v>6157364782</v>
      </c>
      <c r="D40" s="14">
        <f t="shared" si="7"/>
        <v>6423579030</v>
      </c>
      <c r="E40" s="14">
        <f t="shared" si="7"/>
        <v>6370654064</v>
      </c>
      <c r="F40" s="14">
        <f t="shared" si="7"/>
        <v>6514902715</v>
      </c>
      <c r="G40" s="14">
        <f t="shared" si="7"/>
        <v>6524251152</v>
      </c>
      <c r="H40" s="14">
        <f t="shared" si="7"/>
        <v>6369548949</v>
      </c>
      <c r="I40" s="2"/>
      <c r="J40" s="2"/>
      <c r="K40" s="2"/>
      <c r="L40" s="2"/>
    </row>
    <row r="41" spans="1:12" ht="15.75" customHeight="1" x14ac:dyDescent="0.25">
      <c r="A41" s="13" t="s">
        <v>71</v>
      </c>
      <c r="B41" s="2">
        <v>1644458500</v>
      </c>
      <c r="C41" s="2">
        <v>1644458500</v>
      </c>
      <c r="D41" s="2">
        <v>1644458500</v>
      </c>
      <c r="E41" s="2">
        <v>1677347670</v>
      </c>
      <c r="F41" s="2">
        <v>1677347670</v>
      </c>
      <c r="G41" s="17">
        <v>1677347670</v>
      </c>
      <c r="H41" s="17">
        <v>1677347670</v>
      </c>
      <c r="I41" s="2"/>
      <c r="J41" s="2"/>
      <c r="K41" s="2"/>
      <c r="L41" s="2"/>
    </row>
    <row r="42" spans="1:12" ht="15.75" customHeight="1" x14ac:dyDescent="0.25">
      <c r="A42" s="13" t="s">
        <v>58</v>
      </c>
      <c r="B42" s="2">
        <v>1120000000</v>
      </c>
      <c r="C42" s="2">
        <v>1120000000</v>
      </c>
      <c r="D42" s="2">
        <v>1120000000</v>
      </c>
      <c r="E42" s="2">
        <v>1120000000</v>
      </c>
      <c r="F42" s="2">
        <v>1120000000</v>
      </c>
      <c r="G42" s="17">
        <v>1120000000</v>
      </c>
      <c r="H42" s="17">
        <v>1120000000</v>
      </c>
      <c r="I42" s="2"/>
      <c r="J42" s="2"/>
      <c r="K42" s="2"/>
      <c r="L42" s="2"/>
    </row>
    <row r="43" spans="1:12" ht="15.75" customHeight="1" x14ac:dyDescent="0.25">
      <c r="A43" s="13" t="s">
        <v>75</v>
      </c>
      <c r="B43" s="2">
        <v>1718622140</v>
      </c>
      <c r="C43" s="2">
        <v>1715878284</v>
      </c>
      <c r="D43" s="2">
        <v>1710476264</v>
      </c>
      <c r="E43" s="2">
        <v>1707818100</v>
      </c>
      <c r="F43" s="2">
        <v>1705159936</v>
      </c>
      <c r="G43" s="17">
        <v>1699926172</v>
      </c>
      <c r="H43" s="17">
        <v>1697350573</v>
      </c>
      <c r="I43" s="2"/>
      <c r="J43" s="2"/>
      <c r="K43" s="2"/>
      <c r="L43" s="2"/>
    </row>
    <row r="44" spans="1:12" ht="15.75" customHeight="1" x14ac:dyDescent="0.25">
      <c r="A44" s="13" t="s">
        <v>76</v>
      </c>
      <c r="B44" s="2">
        <v>1267383573</v>
      </c>
      <c r="C44" s="2">
        <v>1349105808</v>
      </c>
      <c r="D44" s="2">
        <v>1620722076</v>
      </c>
      <c r="E44" s="2">
        <v>1537566104</v>
      </c>
      <c r="F44" s="2">
        <v>1684472919</v>
      </c>
      <c r="G44" s="17">
        <v>2026977310</v>
      </c>
      <c r="H44" s="17">
        <v>1874850706</v>
      </c>
      <c r="I44" s="2"/>
      <c r="J44" s="2"/>
      <c r="K44" s="2"/>
      <c r="L44" s="2"/>
    </row>
    <row r="45" spans="1:12" ht="15.75" customHeight="1" x14ac:dyDescent="0.25">
      <c r="A45" s="13" t="s">
        <v>78</v>
      </c>
      <c r="B45" s="2">
        <v>327922190</v>
      </c>
      <c r="C45" s="2">
        <v>327922190</v>
      </c>
      <c r="D45" s="2">
        <v>327922190</v>
      </c>
      <c r="E45" s="2">
        <v>327922190</v>
      </c>
      <c r="F45" s="2">
        <v>327922190</v>
      </c>
      <c r="G45" s="2"/>
      <c r="H45" s="2"/>
      <c r="I45" s="2"/>
      <c r="J45" s="2"/>
      <c r="K45" s="2"/>
      <c r="L45" s="2"/>
    </row>
    <row r="46" spans="1:12" ht="15.75" customHeigh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75" customHeight="1" x14ac:dyDescent="0.25">
      <c r="A47" s="1"/>
      <c r="B47" s="14">
        <f t="shared" ref="B47:C47" si="8">B38+B40-1</f>
        <v>16344320922</v>
      </c>
      <c r="C47" s="14">
        <f t="shared" si="8"/>
        <v>16486261863</v>
      </c>
      <c r="D47" s="14">
        <f t="shared" ref="D47:G47" si="9">D38+D40</f>
        <v>17650371618</v>
      </c>
      <c r="E47" s="14">
        <f t="shared" si="9"/>
        <v>17740348156</v>
      </c>
      <c r="F47" s="14">
        <f t="shared" si="9"/>
        <v>17828338386</v>
      </c>
      <c r="G47" s="14">
        <f t="shared" si="9"/>
        <v>17886997053</v>
      </c>
      <c r="H47" s="14">
        <f>H38+H40-1</f>
        <v>18362667822</v>
      </c>
      <c r="I47" s="2"/>
      <c r="J47" s="2"/>
      <c r="K47" s="2"/>
      <c r="L47" s="2"/>
    </row>
    <row r="48" spans="1:12" ht="15.7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.75" customHeight="1" x14ac:dyDescent="0.25">
      <c r="A49" s="10" t="s">
        <v>80</v>
      </c>
      <c r="B49" s="33">
        <f t="shared" ref="B49:H49" si="10">B40/(B41/10)</f>
        <v>36.962844626361807</v>
      </c>
      <c r="C49" s="33">
        <f t="shared" si="10"/>
        <v>37.443114447704211</v>
      </c>
      <c r="D49" s="33">
        <f t="shared" si="10"/>
        <v>39.061971037882685</v>
      </c>
      <c r="E49" s="33">
        <f t="shared" si="10"/>
        <v>37.980522332618136</v>
      </c>
      <c r="F49" s="33">
        <f t="shared" si="10"/>
        <v>38.840502965017386</v>
      </c>
      <c r="G49" s="33">
        <f t="shared" si="10"/>
        <v>38.896236413527795</v>
      </c>
      <c r="H49" s="33">
        <f t="shared" si="10"/>
        <v>37.973933865481804</v>
      </c>
      <c r="I49" s="2"/>
      <c r="J49" s="2"/>
      <c r="K49" s="2"/>
      <c r="L49" s="2"/>
    </row>
    <row r="50" spans="1:12" ht="15.75" customHeight="1" x14ac:dyDescent="0.25">
      <c r="A50" s="10" t="s">
        <v>82</v>
      </c>
      <c r="B50" s="14">
        <f t="shared" ref="B50:H50" si="11">B41/10</f>
        <v>164445850</v>
      </c>
      <c r="C50" s="14">
        <f t="shared" si="11"/>
        <v>164445850</v>
      </c>
      <c r="D50" s="14">
        <f t="shared" si="11"/>
        <v>164445850</v>
      </c>
      <c r="E50" s="14">
        <f t="shared" si="11"/>
        <v>167734767</v>
      </c>
      <c r="F50" s="14">
        <f t="shared" si="11"/>
        <v>167734767</v>
      </c>
      <c r="G50" s="14">
        <f t="shared" si="11"/>
        <v>167734767</v>
      </c>
      <c r="H50" s="14">
        <f t="shared" si="11"/>
        <v>167734767</v>
      </c>
      <c r="I50" s="2"/>
      <c r="J50" s="2"/>
      <c r="K50" s="2"/>
      <c r="L50" s="2"/>
    </row>
    <row r="51" spans="1:12" ht="15.7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.75" customHeight="1" x14ac:dyDescent="0.25">
      <c r="B52" s="14"/>
      <c r="C52" s="14"/>
      <c r="D52" s="14"/>
      <c r="E52" s="14"/>
      <c r="F52" s="14"/>
      <c r="G52" s="2"/>
      <c r="H52" s="2"/>
      <c r="I52" s="2"/>
      <c r="J52" s="2"/>
      <c r="K52" s="2"/>
      <c r="L52" s="2"/>
    </row>
    <row r="53" spans="1:12" ht="15.75" customHeight="1" x14ac:dyDescent="0.25">
      <c r="E53" s="2"/>
      <c r="F53" s="2"/>
      <c r="G53" s="2"/>
      <c r="H53" s="2"/>
      <c r="I53" s="2"/>
      <c r="J53" s="2"/>
      <c r="K53" s="2"/>
      <c r="L53" s="2"/>
    </row>
    <row r="54" spans="1:12" ht="15.75" customHeight="1" x14ac:dyDescent="0.25">
      <c r="B54" s="1"/>
      <c r="C54" s="33"/>
      <c r="D54" s="1"/>
      <c r="E54" s="1"/>
      <c r="F54" s="1"/>
      <c r="G54" s="2"/>
      <c r="H54" s="2"/>
      <c r="I54" s="2"/>
      <c r="J54" s="2"/>
      <c r="K54" s="2"/>
      <c r="L54" s="2"/>
    </row>
    <row r="55" spans="1:12" ht="15.75" customHeight="1" x14ac:dyDescent="0.25">
      <c r="G55" s="2"/>
      <c r="H55" s="2"/>
      <c r="I55" s="2"/>
      <c r="J55" s="2"/>
      <c r="K55" s="2"/>
      <c r="L55" s="2"/>
    </row>
    <row r="56" spans="1:12" ht="15.75" customHeight="1" x14ac:dyDescent="0.25">
      <c r="G56" s="2"/>
      <c r="H56" s="2"/>
      <c r="I56" s="2"/>
      <c r="J56" s="2"/>
      <c r="K56" s="2"/>
      <c r="L56" s="2"/>
    </row>
    <row r="57" spans="1:12" ht="15.75" customHeight="1" x14ac:dyDescent="0.25">
      <c r="G57" s="2"/>
      <c r="H57" s="2"/>
      <c r="I57" s="2"/>
      <c r="J57" s="2"/>
      <c r="K57" s="2"/>
      <c r="L57" s="2"/>
    </row>
    <row r="58" spans="1:12" ht="15.75" customHeight="1" x14ac:dyDescent="0.25">
      <c r="G58" s="2"/>
      <c r="H58" s="2"/>
      <c r="I58" s="2"/>
      <c r="J58" s="2"/>
      <c r="K58" s="2"/>
      <c r="L58" s="2"/>
    </row>
    <row r="59" spans="1:12" ht="15.75" customHeight="1" x14ac:dyDescent="0.25">
      <c r="G59" s="2"/>
      <c r="H59" s="2"/>
      <c r="I59" s="2"/>
      <c r="J59" s="2"/>
      <c r="K59" s="2"/>
      <c r="L59" s="2"/>
    </row>
    <row r="60" spans="1:12" ht="15.75" customHeight="1" x14ac:dyDescent="0.25">
      <c r="G60" s="2"/>
      <c r="H60" s="2"/>
      <c r="I60" s="2"/>
      <c r="J60" s="2"/>
      <c r="K60" s="2"/>
      <c r="L60" s="2"/>
    </row>
    <row r="61" spans="1:12" ht="15.75" customHeight="1" x14ac:dyDescent="0.25">
      <c r="G61" s="2"/>
      <c r="H61" s="2"/>
      <c r="I61" s="2"/>
      <c r="J61" s="2"/>
      <c r="K61" s="2"/>
      <c r="L61" s="2"/>
    </row>
    <row r="62" spans="1:12" ht="15.75" customHeight="1" x14ac:dyDescent="0.25">
      <c r="G62" s="2"/>
      <c r="H62" s="2"/>
      <c r="I62" s="2"/>
      <c r="J62" s="2"/>
      <c r="K62" s="2"/>
      <c r="L62" s="2"/>
    </row>
    <row r="63" spans="1:12" ht="15.75" customHeight="1" x14ac:dyDescent="0.25">
      <c r="G63" s="2"/>
      <c r="H63" s="2"/>
      <c r="I63" s="2"/>
      <c r="J63" s="2"/>
      <c r="K63" s="2"/>
      <c r="L63" s="2"/>
    </row>
    <row r="64" spans="1:12" ht="15.75" customHeight="1" x14ac:dyDescent="0.25">
      <c r="G64" s="2"/>
      <c r="H64" s="2"/>
      <c r="I64" s="2"/>
      <c r="J64" s="2"/>
      <c r="K64" s="2"/>
      <c r="L64" s="2"/>
    </row>
    <row r="65" spans="7:12" ht="15.75" customHeight="1" x14ac:dyDescent="0.25">
      <c r="G65" s="2"/>
      <c r="H65" s="2"/>
      <c r="I65" s="2"/>
      <c r="J65" s="2"/>
      <c r="K65" s="2"/>
      <c r="L65" s="2"/>
    </row>
    <row r="66" spans="7:12" ht="15.75" customHeight="1" x14ac:dyDescent="0.2"/>
    <row r="67" spans="7:12" ht="15.75" customHeight="1" x14ac:dyDescent="0.2"/>
    <row r="68" spans="7:12" ht="15.75" customHeight="1" x14ac:dyDescent="0.2"/>
    <row r="69" spans="7:12" ht="15.75" customHeight="1" x14ac:dyDescent="0.2"/>
    <row r="70" spans="7:12" ht="15.75" customHeight="1" x14ac:dyDescent="0.2"/>
    <row r="71" spans="7:12" ht="15.75" customHeight="1" x14ac:dyDescent="0.2"/>
    <row r="72" spans="7:12" ht="15.75" customHeight="1" x14ac:dyDescent="0.2"/>
    <row r="73" spans="7:12" ht="15.75" customHeight="1" x14ac:dyDescent="0.2"/>
    <row r="74" spans="7:12" ht="15.75" customHeight="1" x14ac:dyDescent="0.2"/>
    <row r="75" spans="7:12" ht="15.75" customHeight="1" x14ac:dyDescent="0.2"/>
    <row r="76" spans="7:12" ht="15.75" customHeight="1" x14ac:dyDescent="0.2"/>
    <row r="77" spans="7:12" ht="15.75" customHeight="1" x14ac:dyDescent="0.2"/>
    <row r="78" spans="7:12" ht="15.75" customHeight="1" x14ac:dyDescent="0.2"/>
    <row r="79" spans="7:12" ht="15.75" customHeight="1" x14ac:dyDescent="0.2"/>
    <row r="80" spans="7:1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125" customWidth="1"/>
    <col min="2" max="4" width="14.75" customWidth="1"/>
    <col min="5" max="5" width="14.625" customWidth="1"/>
    <col min="6" max="7" width="12.875" customWidth="1"/>
    <col min="8" max="8" width="11.25" customWidth="1"/>
    <col min="9" max="26" width="7.62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</row>
    <row r="2" spans="1:11" x14ac:dyDescent="0.25">
      <c r="A2" s="1" t="s">
        <v>1</v>
      </c>
      <c r="B2" s="2"/>
      <c r="C2" s="2"/>
      <c r="D2" s="2"/>
      <c r="E2" s="2"/>
      <c r="F2" s="2"/>
      <c r="G2" s="2"/>
    </row>
    <row r="3" spans="1:11" ht="15.75" x14ac:dyDescent="0.25">
      <c r="A3" s="1" t="s">
        <v>3</v>
      </c>
      <c r="B3" s="4"/>
      <c r="C3" s="4"/>
      <c r="D3" s="4"/>
      <c r="E3" s="4"/>
      <c r="F3" s="4"/>
    </row>
    <row r="4" spans="1:11" x14ac:dyDescent="0.25">
      <c r="B4" s="7" t="s">
        <v>5</v>
      </c>
      <c r="C4" s="13" t="s">
        <v>6</v>
      </c>
      <c r="D4" s="7" t="s">
        <v>7</v>
      </c>
      <c r="E4" s="7" t="s">
        <v>5</v>
      </c>
      <c r="F4" s="7" t="s">
        <v>6</v>
      </c>
      <c r="G4" s="7" t="s">
        <v>7</v>
      </c>
      <c r="H4" s="7" t="s">
        <v>5</v>
      </c>
    </row>
    <row r="5" spans="1:11" ht="15.75" x14ac:dyDescent="0.25">
      <c r="A5" s="4"/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11" x14ac:dyDescent="0.25">
      <c r="A6" s="10" t="s">
        <v>13</v>
      </c>
      <c r="B6" s="2">
        <v>3666308786</v>
      </c>
      <c r="C6" s="2">
        <v>5493341476</v>
      </c>
      <c r="D6" s="2">
        <v>2364975146</v>
      </c>
      <c r="E6" s="2">
        <v>4518395562</v>
      </c>
      <c r="F6" s="2">
        <v>6816049119</v>
      </c>
      <c r="G6" s="17">
        <v>2199314378</v>
      </c>
      <c r="H6" s="17">
        <v>4705266112</v>
      </c>
      <c r="I6" s="2"/>
      <c r="J6" s="2"/>
      <c r="K6" s="2"/>
    </row>
    <row r="7" spans="1:11" x14ac:dyDescent="0.25">
      <c r="A7" s="13" t="s">
        <v>17</v>
      </c>
      <c r="B7" s="19">
        <v>3035608131</v>
      </c>
      <c r="C7" s="19">
        <v>4547445006</v>
      </c>
      <c r="D7" s="19">
        <v>1889483066</v>
      </c>
      <c r="E7" s="19">
        <v>3637118958</v>
      </c>
      <c r="F7" s="19">
        <v>5511561702</v>
      </c>
      <c r="G7" s="17">
        <v>1784775310</v>
      </c>
      <c r="H7" s="17">
        <v>3891047760</v>
      </c>
      <c r="I7" s="2"/>
      <c r="J7" s="2"/>
      <c r="K7" s="2"/>
    </row>
    <row r="8" spans="1:11" x14ac:dyDescent="0.25">
      <c r="A8" s="10" t="s">
        <v>21</v>
      </c>
      <c r="B8" s="21">
        <f t="shared" ref="B8:H8" si="0">B6-B7</f>
        <v>630700655</v>
      </c>
      <c r="C8" s="21">
        <f t="shared" si="0"/>
        <v>945896470</v>
      </c>
      <c r="D8" s="21">
        <f t="shared" si="0"/>
        <v>475492080</v>
      </c>
      <c r="E8" s="21">
        <f t="shared" si="0"/>
        <v>881276604</v>
      </c>
      <c r="F8" s="21">
        <f t="shared" si="0"/>
        <v>1304487417</v>
      </c>
      <c r="G8" s="22">
        <f t="shared" si="0"/>
        <v>414539068</v>
      </c>
      <c r="H8" s="22">
        <f t="shared" si="0"/>
        <v>814218352</v>
      </c>
      <c r="I8" s="2"/>
      <c r="J8" s="2"/>
      <c r="K8" s="2"/>
    </row>
    <row r="9" spans="1:11" x14ac:dyDescent="0.25">
      <c r="A9" s="10" t="s">
        <v>31</v>
      </c>
      <c r="B9" s="21">
        <f t="shared" ref="B9:H9" si="1">SUM(B10:B11)</f>
        <v>142599905</v>
      </c>
      <c r="C9" s="21">
        <f t="shared" si="1"/>
        <v>219467505</v>
      </c>
      <c r="D9" s="21">
        <f t="shared" si="1"/>
        <v>77997133</v>
      </c>
      <c r="E9" s="21">
        <f t="shared" si="1"/>
        <v>152025946</v>
      </c>
      <c r="F9" s="21">
        <f t="shared" si="1"/>
        <v>226951101</v>
      </c>
      <c r="G9" s="21">
        <f t="shared" si="1"/>
        <v>83034229</v>
      </c>
      <c r="H9" s="21">
        <f t="shared" si="1"/>
        <v>154169884</v>
      </c>
      <c r="I9" s="2"/>
      <c r="J9" s="2"/>
      <c r="K9" s="2"/>
    </row>
    <row r="10" spans="1:11" x14ac:dyDescent="0.25">
      <c r="A10" s="20" t="s">
        <v>32</v>
      </c>
      <c r="B10" s="12">
        <v>110794388</v>
      </c>
      <c r="C10" s="12">
        <v>173328775</v>
      </c>
      <c r="D10" s="12">
        <v>59741351</v>
      </c>
      <c r="E10" s="12">
        <v>114930982</v>
      </c>
      <c r="F10" s="12">
        <v>176663710</v>
      </c>
      <c r="G10" s="17">
        <v>64108461</v>
      </c>
      <c r="H10" s="17">
        <v>120077105</v>
      </c>
      <c r="I10" s="2"/>
      <c r="J10" s="2"/>
      <c r="K10" s="2"/>
    </row>
    <row r="11" spans="1:11" x14ac:dyDescent="0.25">
      <c r="A11" s="20" t="s">
        <v>34</v>
      </c>
      <c r="B11" s="12">
        <v>31805517</v>
      </c>
      <c r="C11" s="12">
        <v>46138730</v>
      </c>
      <c r="D11" s="12">
        <v>18255782</v>
      </c>
      <c r="E11" s="12">
        <v>37094964</v>
      </c>
      <c r="F11" s="12">
        <v>50287391</v>
      </c>
      <c r="G11" s="17">
        <v>18925768</v>
      </c>
      <c r="H11" s="17">
        <v>34092779</v>
      </c>
      <c r="I11" s="2"/>
      <c r="J11" s="2"/>
      <c r="K11" s="2"/>
    </row>
    <row r="12" spans="1:11" x14ac:dyDescent="0.25">
      <c r="A12" s="24" t="s">
        <v>37</v>
      </c>
      <c r="B12" s="21">
        <f t="shared" ref="B12:H12" si="2">B8-B9</f>
        <v>488100750</v>
      </c>
      <c r="C12" s="21">
        <f t="shared" si="2"/>
        <v>726428965</v>
      </c>
      <c r="D12" s="21">
        <f t="shared" si="2"/>
        <v>397494947</v>
      </c>
      <c r="E12" s="21">
        <f t="shared" si="2"/>
        <v>729250658</v>
      </c>
      <c r="F12" s="21">
        <f t="shared" si="2"/>
        <v>1077536316</v>
      </c>
      <c r="G12" s="21">
        <f t="shared" si="2"/>
        <v>331504839</v>
      </c>
      <c r="H12" s="21">
        <f t="shared" si="2"/>
        <v>660048468</v>
      </c>
      <c r="I12" s="2"/>
      <c r="J12" s="2"/>
      <c r="K12" s="2"/>
    </row>
    <row r="13" spans="1:11" x14ac:dyDescent="0.25">
      <c r="A13" s="26" t="s">
        <v>42</v>
      </c>
      <c r="B13" s="21"/>
      <c r="C13" s="21"/>
      <c r="D13" s="21"/>
      <c r="E13" s="21"/>
      <c r="F13" s="21"/>
      <c r="G13" s="2"/>
      <c r="H13" s="2"/>
      <c r="I13" s="2"/>
      <c r="J13" s="2"/>
      <c r="K13" s="2"/>
    </row>
    <row r="14" spans="1:11" x14ac:dyDescent="0.25">
      <c r="A14" s="20" t="s">
        <v>49</v>
      </c>
      <c r="B14" s="12">
        <v>310125584</v>
      </c>
      <c r="C14" s="12">
        <v>458362536</v>
      </c>
      <c r="D14" s="12">
        <v>196525601</v>
      </c>
      <c r="E14" s="12">
        <v>395000521</v>
      </c>
      <c r="F14" s="12">
        <v>573185976</v>
      </c>
      <c r="G14" s="17">
        <v>197834860</v>
      </c>
      <c r="H14" s="17">
        <v>389984025</v>
      </c>
      <c r="I14" s="2"/>
      <c r="J14" s="2"/>
      <c r="K14" s="2"/>
    </row>
    <row r="15" spans="1:11" x14ac:dyDescent="0.25">
      <c r="A15" s="20" t="s">
        <v>51</v>
      </c>
      <c r="B15" s="12">
        <v>702120</v>
      </c>
      <c r="C15" s="12">
        <v>722241</v>
      </c>
      <c r="D15" s="12">
        <v>802127</v>
      </c>
      <c r="E15" s="12">
        <v>896546</v>
      </c>
      <c r="F15" s="12">
        <v>999271</v>
      </c>
      <c r="G15" s="17">
        <v>58947</v>
      </c>
      <c r="H15" s="17">
        <v>182538</v>
      </c>
      <c r="I15" s="2"/>
      <c r="J15" s="2"/>
      <c r="K15" s="2"/>
    </row>
    <row r="16" spans="1:11" x14ac:dyDescent="0.25">
      <c r="A16" s="20"/>
      <c r="B16" s="12"/>
      <c r="C16" s="12"/>
      <c r="D16" s="12"/>
      <c r="E16" s="12"/>
      <c r="F16" s="12"/>
      <c r="G16" s="2"/>
      <c r="H16" s="2"/>
      <c r="I16" s="2"/>
      <c r="J16" s="2"/>
      <c r="K16" s="2"/>
    </row>
    <row r="17" spans="1:11" x14ac:dyDescent="0.25">
      <c r="A17" s="10" t="s">
        <v>54</v>
      </c>
      <c r="B17" s="21">
        <f t="shared" ref="B17:H17" si="3">B12-B14+B15</f>
        <v>178677286</v>
      </c>
      <c r="C17" s="21">
        <f t="shared" si="3"/>
        <v>268788670</v>
      </c>
      <c r="D17" s="21">
        <f t="shared" si="3"/>
        <v>201771473</v>
      </c>
      <c r="E17" s="21">
        <f t="shared" si="3"/>
        <v>335146683</v>
      </c>
      <c r="F17" s="21">
        <f t="shared" si="3"/>
        <v>505349611</v>
      </c>
      <c r="G17" s="21">
        <f t="shared" si="3"/>
        <v>133728926</v>
      </c>
      <c r="H17" s="21">
        <f t="shared" si="3"/>
        <v>270246981</v>
      </c>
      <c r="I17" s="2"/>
      <c r="J17" s="2"/>
      <c r="K17" s="2"/>
    </row>
    <row r="18" spans="1:11" x14ac:dyDescent="0.25">
      <c r="A18" s="20" t="s">
        <v>60</v>
      </c>
      <c r="B18" s="12">
        <v>8058442</v>
      </c>
      <c r="C18" s="12">
        <v>12799460</v>
      </c>
      <c r="D18" s="12">
        <v>9608165</v>
      </c>
      <c r="E18" s="12">
        <v>15959366</v>
      </c>
      <c r="F18" s="12">
        <v>24064267</v>
      </c>
      <c r="G18" s="17">
        <v>6368044</v>
      </c>
      <c r="H18" s="17">
        <v>12868904</v>
      </c>
      <c r="I18" s="2"/>
      <c r="J18" s="2"/>
      <c r="K18" s="2"/>
    </row>
    <row r="19" spans="1:11" x14ac:dyDescent="0.25">
      <c r="A19" s="10" t="s">
        <v>63</v>
      </c>
      <c r="B19" s="21">
        <f t="shared" ref="B19:H19" si="4">B17-B18</f>
        <v>170618844</v>
      </c>
      <c r="C19" s="21">
        <f t="shared" si="4"/>
        <v>255989210</v>
      </c>
      <c r="D19" s="21">
        <f t="shared" si="4"/>
        <v>192163308</v>
      </c>
      <c r="E19" s="21">
        <f t="shared" si="4"/>
        <v>319187317</v>
      </c>
      <c r="F19" s="21">
        <f t="shared" si="4"/>
        <v>481285344</v>
      </c>
      <c r="G19" s="21">
        <f t="shared" si="4"/>
        <v>127360882</v>
      </c>
      <c r="H19" s="21">
        <f t="shared" si="4"/>
        <v>257378077</v>
      </c>
      <c r="I19" s="2"/>
      <c r="J19" s="2"/>
      <c r="K19" s="2"/>
    </row>
    <row r="20" spans="1:11" x14ac:dyDescent="0.25">
      <c r="A20" s="29"/>
      <c r="B20" s="12"/>
      <c r="C20" s="12"/>
      <c r="D20" s="12"/>
      <c r="E20" s="12"/>
      <c r="F20" s="12"/>
      <c r="G20" s="2"/>
      <c r="H20" s="2"/>
      <c r="I20" s="2"/>
      <c r="J20" s="2"/>
      <c r="K20" s="2"/>
    </row>
    <row r="21" spans="1:11" ht="15.75" customHeight="1" x14ac:dyDescent="0.25">
      <c r="A21" s="11" t="s">
        <v>67</v>
      </c>
      <c r="B21" s="21">
        <f t="shared" ref="B21:H21" si="5">SUM(B22:B23)</f>
        <v>13048721</v>
      </c>
      <c r="C21" s="21">
        <f t="shared" si="5"/>
        <v>19890709</v>
      </c>
      <c r="D21" s="21">
        <f t="shared" si="5"/>
        <v>19789548</v>
      </c>
      <c r="E21" s="21">
        <f t="shared" si="5"/>
        <v>29976344</v>
      </c>
      <c r="F21" s="21">
        <f t="shared" si="5"/>
        <v>45167556</v>
      </c>
      <c r="G21" s="21">
        <f t="shared" si="5"/>
        <v>33794754</v>
      </c>
      <c r="H21" s="21">
        <f t="shared" si="5"/>
        <v>64336402</v>
      </c>
      <c r="I21" s="2"/>
      <c r="J21" s="2"/>
      <c r="K21" s="2"/>
    </row>
    <row r="22" spans="1:11" ht="15.75" customHeight="1" x14ac:dyDescent="0.25">
      <c r="A22" s="20" t="s">
        <v>69</v>
      </c>
      <c r="B22" s="12">
        <v>27786517</v>
      </c>
      <c r="C22" s="12">
        <v>40840185</v>
      </c>
      <c r="D22" s="12">
        <v>20496385</v>
      </c>
      <c r="E22" s="12">
        <v>13359155</v>
      </c>
      <c r="F22" s="12">
        <v>36249373</v>
      </c>
      <c r="G22" s="17">
        <v>22731404</v>
      </c>
      <c r="H22" s="17">
        <v>37819296</v>
      </c>
      <c r="I22" s="2"/>
      <c r="J22" s="2"/>
      <c r="K22" s="2"/>
    </row>
    <row r="23" spans="1:11" ht="15.75" customHeight="1" x14ac:dyDescent="0.25">
      <c r="A23" s="20" t="s">
        <v>72</v>
      </c>
      <c r="B23" s="12">
        <v>-14737796</v>
      </c>
      <c r="C23" s="12">
        <v>-20949476</v>
      </c>
      <c r="D23" s="12">
        <v>-706837</v>
      </c>
      <c r="E23" s="12">
        <v>16617189</v>
      </c>
      <c r="F23" s="12">
        <v>8918183</v>
      </c>
      <c r="G23" s="17">
        <v>11063350</v>
      </c>
      <c r="H23" s="17">
        <v>26517106</v>
      </c>
      <c r="I23" s="2"/>
      <c r="J23" s="2"/>
      <c r="K23" s="2"/>
    </row>
    <row r="24" spans="1:11" ht="15.75" customHeight="1" x14ac:dyDescent="0.25">
      <c r="A24" s="10" t="s">
        <v>74</v>
      </c>
      <c r="B24" s="30">
        <f t="shared" ref="B24:D24" si="6">B19-B21</f>
        <v>157570123</v>
      </c>
      <c r="C24" s="30">
        <f t="shared" si="6"/>
        <v>236098501</v>
      </c>
      <c r="D24" s="30">
        <f t="shared" si="6"/>
        <v>172373760</v>
      </c>
      <c r="E24" s="30">
        <f>E19-E21-1</f>
        <v>289210972</v>
      </c>
      <c r="F24" s="30">
        <f>F19-F21</f>
        <v>436117788</v>
      </c>
      <c r="G24" s="30">
        <f>G19-G21+1</f>
        <v>93566129</v>
      </c>
      <c r="H24" s="30">
        <f>H19-H21</f>
        <v>193041675</v>
      </c>
      <c r="I24" s="2"/>
      <c r="J24" s="2"/>
      <c r="K24" s="2"/>
    </row>
    <row r="25" spans="1:11" ht="15.75" customHeight="1" x14ac:dyDescent="0.25">
      <c r="A25" s="1"/>
      <c r="B25" s="21"/>
      <c r="C25" s="21"/>
      <c r="D25" s="21"/>
      <c r="E25" s="21"/>
      <c r="F25" s="21"/>
      <c r="G25" s="2"/>
      <c r="H25" s="2"/>
      <c r="I25" s="2"/>
      <c r="J25" s="2"/>
      <c r="K25" s="2"/>
    </row>
    <row r="26" spans="1:11" ht="15.75" customHeight="1" x14ac:dyDescent="0.25">
      <c r="A26" s="10" t="s">
        <v>79</v>
      </c>
      <c r="B26" s="32">
        <f>B24/('1'!B41/10)</f>
        <v>0.95818850399690836</v>
      </c>
      <c r="C26" s="32">
        <f>C24/('1'!C41/10)</f>
        <v>1.4357218561611618</v>
      </c>
      <c r="D26" s="32">
        <f>D24/('1'!D41/10)</f>
        <v>1.0482098514495806</v>
      </c>
      <c r="E26" s="32">
        <f>E24/('1'!E41/10)</f>
        <v>1.724216017780023</v>
      </c>
      <c r="F26" s="32">
        <f>F24/('1'!F41/10)</f>
        <v>2.6000440803068572</v>
      </c>
      <c r="G26" s="32">
        <f>G24/('1'!G41/10)</f>
        <v>0.55782191535759551</v>
      </c>
      <c r="H26" s="32">
        <f>H24/('1'!H41/10)</f>
        <v>1.1508745530376538</v>
      </c>
      <c r="I26" s="2"/>
      <c r="J26" s="2"/>
      <c r="K26" s="2"/>
    </row>
    <row r="27" spans="1:11" ht="15.75" customHeight="1" x14ac:dyDescent="0.25">
      <c r="A27" s="26" t="s">
        <v>83</v>
      </c>
      <c r="B27" s="34">
        <f>'1'!B41/10</f>
        <v>164445850</v>
      </c>
      <c r="C27" s="34">
        <f>'1'!C41/10</f>
        <v>164445850</v>
      </c>
      <c r="D27" s="34">
        <f>'1'!D41/10</f>
        <v>164445850</v>
      </c>
      <c r="E27" s="34">
        <f>'1'!E41/10</f>
        <v>167734767</v>
      </c>
      <c r="F27" s="34">
        <f>'1'!F41/10</f>
        <v>167734767</v>
      </c>
      <c r="G27" s="34">
        <f>'1'!G41/10</f>
        <v>167734767</v>
      </c>
      <c r="H27" s="34">
        <f>'1'!H41/10</f>
        <v>167734767</v>
      </c>
      <c r="I27" s="2"/>
      <c r="J27" s="2"/>
      <c r="K27" s="2"/>
    </row>
    <row r="28" spans="1:11" ht="15.75" customHeight="1" x14ac:dyDescent="0.25">
      <c r="B28" s="34"/>
      <c r="C28" s="34"/>
      <c r="D28" s="12"/>
      <c r="E28" s="12"/>
      <c r="F28" s="12"/>
      <c r="G28" s="2"/>
      <c r="H28" s="2"/>
      <c r="I28" s="2"/>
      <c r="J28" s="2"/>
      <c r="K28" s="2"/>
    </row>
    <row r="29" spans="1:11" ht="15.75" customHeight="1" x14ac:dyDescent="0.25">
      <c r="B29" s="12"/>
      <c r="C29" s="12"/>
      <c r="D29" s="12"/>
      <c r="E29" s="12"/>
      <c r="F29" s="12"/>
      <c r="G29" s="2"/>
      <c r="H29" s="2"/>
      <c r="I29" s="2"/>
      <c r="J29" s="2"/>
      <c r="K29" s="2"/>
    </row>
    <row r="30" spans="1:11" ht="15.75" customHeight="1" x14ac:dyDescent="0.25">
      <c r="B30" s="12"/>
      <c r="C30" s="12"/>
      <c r="D30" s="12"/>
      <c r="E30" s="12"/>
      <c r="F30" s="12"/>
      <c r="G30" s="2"/>
      <c r="H30" s="2"/>
      <c r="I30" s="2"/>
      <c r="J30" s="2"/>
      <c r="K30" s="2"/>
    </row>
    <row r="31" spans="1:11" ht="15.75" customHeight="1" x14ac:dyDescent="0.25">
      <c r="G31" s="2"/>
      <c r="H31" s="2"/>
      <c r="I31" s="2"/>
      <c r="J31" s="2"/>
      <c r="K31" s="2"/>
    </row>
    <row r="32" spans="1:11" ht="15.75" customHeight="1" x14ac:dyDescent="0.25">
      <c r="G32" s="2"/>
      <c r="H32" s="2"/>
      <c r="I32" s="2"/>
      <c r="J32" s="2"/>
      <c r="K32" s="2"/>
    </row>
    <row r="33" spans="7:11" ht="15.75" customHeight="1" x14ac:dyDescent="0.25">
      <c r="G33" s="2"/>
      <c r="H33" s="2"/>
      <c r="I33" s="2"/>
      <c r="J33" s="2"/>
      <c r="K33" s="2"/>
    </row>
    <row r="34" spans="7:11" ht="15.75" customHeight="1" x14ac:dyDescent="0.25">
      <c r="G34" s="2"/>
      <c r="H34" s="2"/>
      <c r="I34" s="2"/>
      <c r="J34" s="2"/>
      <c r="K34" s="2"/>
    </row>
    <row r="35" spans="7:11" ht="15.75" customHeight="1" x14ac:dyDescent="0.25">
      <c r="G35" s="2"/>
      <c r="H35" s="2"/>
      <c r="I35" s="2"/>
      <c r="J35" s="2"/>
      <c r="K35" s="2"/>
    </row>
    <row r="36" spans="7:11" ht="15.75" customHeight="1" x14ac:dyDescent="0.25">
      <c r="G36" s="2"/>
      <c r="H36" s="2"/>
      <c r="I36" s="2"/>
      <c r="J36" s="2"/>
      <c r="K36" s="2"/>
    </row>
    <row r="37" spans="7:11" ht="15.75" customHeight="1" x14ac:dyDescent="0.25">
      <c r="G37" s="2"/>
      <c r="H37" s="2"/>
      <c r="I37" s="2"/>
      <c r="J37" s="2"/>
      <c r="K37" s="2"/>
    </row>
    <row r="38" spans="7:11" ht="15.75" customHeight="1" x14ac:dyDescent="0.25">
      <c r="G38" s="2"/>
      <c r="H38" s="2"/>
      <c r="I38" s="2"/>
      <c r="J38" s="2"/>
      <c r="K38" s="2"/>
    </row>
    <row r="39" spans="7:11" ht="15.75" customHeight="1" x14ac:dyDescent="0.25">
      <c r="G39" s="2"/>
      <c r="H39" s="2"/>
      <c r="I39" s="2"/>
      <c r="J39" s="2"/>
      <c r="K39" s="2"/>
    </row>
    <row r="40" spans="7:11" ht="15.75" customHeight="1" x14ac:dyDescent="0.25">
      <c r="G40" s="2"/>
      <c r="H40" s="2"/>
      <c r="I40" s="2"/>
      <c r="J40" s="2"/>
      <c r="K40" s="2"/>
    </row>
    <row r="41" spans="7:11" ht="15.75" customHeight="1" x14ac:dyDescent="0.25">
      <c r="G41" s="2"/>
      <c r="H41" s="2"/>
      <c r="I41" s="2"/>
      <c r="J41" s="2"/>
      <c r="K41" s="2"/>
    </row>
    <row r="42" spans="7:11" ht="15.75" customHeight="1" x14ac:dyDescent="0.25">
      <c r="G42" s="2"/>
      <c r="H42" s="2"/>
      <c r="I42" s="2"/>
      <c r="J42" s="2"/>
      <c r="K42" s="2"/>
    </row>
    <row r="43" spans="7:11" ht="15.75" customHeight="1" x14ac:dyDescent="0.25">
      <c r="G43" s="2"/>
      <c r="H43" s="2"/>
      <c r="I43" s="2"/>
      <c r="J43" s="2"/>
      <c r="K43" s="2"/>
    </row>
    <row r="44" spans="7:11" ht="15.75" customHeight="1" x14ac:dyDescent="0.25">
      <c r="G44" s="2"/>
      <c r="H44" s="2"/>
      <c r="I44" s="2"/>
      <c r="J44" s="2"/>
      <c r="K44" s="2"/>
    </row>
    <row r="45" spans="7:11" ht="15.75" customHeight="1" x14ac:dyDescent="0.25">
      <c r="G45" s="2"/>
      <c r="H45" s="2"/>
      <c r="I45" s="2"/>
      <c r="J45" s="2"/>
      <c r="K45" s="2"/>
    </row>
    <row r="46" spans="7:11" ht="15.75" customHeight="1" x14ac:dyDescent="0.25">
      <c r="G46" s="2"/>
      <c r="H46" s="2"/>
      <c r="I46" s="2"/>
      <c r="J46" s="2"/>
      <c r="K46" s="2"/>
    </row>
    <row r="47" spans="7:11" ht="15.75" customHeight="1" x14ac:dyDescent="0.25">
      <c r="G47" s="2"/>
      <c r="H47" s="2"/>
      <c r="I47" s="2"/>
      <c r="J47" s="2"/>
      <c r="K47" s="2"/>
    </row>
    <row r="48" spans="7:11" ht="15.75" customHeight="1" x14ac:dyDescent="0.25">
      <c r="G48" s="2"/>
      <c r="H48" s="2"/>
      <c r="I48" s="2"/>
      <c r="J48" s="2"/>
      <c r="K48" s="2"/>
    </row>
    <row r="49" spans="1:11" ht="15.75" customHeight="1" x14ac:dyDescent="0.25">
      <c r="A49" s="20"/>
      <c r="B49" s="20"/>
      <c r="G49" s="2"/>
      <c r="H49" s="2"/>
      <c r="I49" s="2"/>
      <c r="J49" s="2"/>
      <c r="K49" s="2"/>
    </row>
    <row r="50" spans="1:11" ht="15.75" customHeight="1" x14ac:dyDescent="0.25">
      <c r="G50" s="2"/>
      <c r="H50" s="2"/>
      <c r="I50" s="2"/>
      <c r="J50" s="2"/>
      <c r="K50" s="2"/>
    </row>
    <row r="51" spans="1:11" ht="15.75" customHeight="1" x14ac:dyDescent="0.25">
      <c r="G51" s="2"/>
      <c r="H51" s="2"/>
      <c r="I51" s="2"/>
      <c r="J51" s="2"/>
      <c r="K51" s="2"/>
    </row>
    <row r="52" spans="1:11" ht="15.75" customHeight="1" x14ac:dyDescent="0.25">
      <c r="G52" s="2"/>
      <c r="H52" s="2"/>
      <c r="I52" s="2"/>
      <c r="J52" s="2"/>
      <c r="K52" s="2"/>
    </row>
    <row r="53" spans="1:11" ht="15.75" customHeight="1" x14ac:dyDescent="0.25">
      <c r="G53" s="2"/>
      <c r="H53" s="2"/>
      <c r="I53" s="2"/>
      <c r="J53" s="2"/>
      <c r="K53" s="2"/>
    </row>
    <row r="54" spans="1:11" ht="15.75" customHeight="1" x14ac:dyDescent="0.25">
      <c r="G54" s="2"/>
      <c r="H54" s="2"/>
      <c r="I54" s="2"/>
      <c r="J54" s="2"/>
      <c r="K54" s="2"/>
    </row>
    <row r="55" spans="1:11" ht="15.75" customHeight="1" x14ac:dyDescent="0.25">
      <c r="G55" s="2"/>
      <c r="H55" s="2"/>
      <c r="I55" s="2"/>
      <c r="J55" s="2"/>
      <c r="K55" s="2"/>
    </row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ColWidth="12.625" defaultRowHeight="15" customHeight="1" x14ac:dyDescent="0.2"/>
  <cols>
    <col min="1" max="1" width="39.375" customWidth="1"/>
    <col min="2" max="4" width="13.125" customWidth="1"/>
    <col min="5" max="7" width="15.5" customWidth="1"/>
    <col min="8" max="8" width="13.875" customWidth="1"/>
    <col min="9" max="26" width="7.625" customWidth="1"/>
  </cols>
  <sheetData>
    <row r="1" spans="1:9" x14ac:dyDescent="0.25">
      <c r="A1" s="1" t="s">
        <v>0</v>
      </c>
    </row>
    <row r="2" spans="1:9" ht="15.75" x14ac:dyDescent="0.25">
      <c r="A2" s="1" t="s">
        <v>4</v>
      </c>
      <c r="B2" s="4"/>
      <c r="C2" s="4"/>
      <c r="D2" s="4"/>
      <c r="E2" s="4"/>
      <c r="F2" s="4"/>
    </row>
    <row r="3" spans="1:9" ht="15.75" x14ac:dyDescent="0.25">
      <c r="A3" s="1" t="s">
        <v>3</v>
      </c>
      <c r="B3" s="4"/>
      <c r="C3" s="4"/>
      <c r="D3" s="4"/>
      <c r="E3" s="4"/>
      <c r="F3" s="4"/>
    </row>
    <row r="4" spans="1:9" x14ac:dyDescent="0.25">
      <c r="B4" s="7" t="s">
        <v>5</v>
      </c>
      <c r="C4" s="7" t="s">
        <v>6</v>
      </c>
      <c r="D4" s="7" t="s">
        <v>7</v>
      </c>
      <c r="E4" s="7" t="s">
        <v>5</v>
      </c>
      <c r="F4" s="7" t="s">
        <v>6</v>
      </c>
      <c r="G4" s="7" t="s">
        <v>7</v>
      </c>
      <c r="H4" s="7" t="s">
        <v>5</v>
      </c>
    </row>
    <row r="5" spans="1:9" ht="15.75" x14ac:dyDescent="0.25">
      <c r="A5" s="4"/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9" x14ac:dyDescent="0.25">
      <c r="A6" s="10" t="s">
        <v>9</v>
      </c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3" t="s">
        <v>11</v>
      </c>
      <c r="B7" s="12">
        <v>3754443877</v>
      </c>
      <c r="C7" s="12">
        <v>5463526688</v>
      </c>
      <c r="D7" s="12">
        <v>2104232247</v>
      </c>
      <c r="E7" s="12">
        <v>4463307797</v>
      </c>
      <c r="F7" s="12">
        <v>6545110318</v>
      </c>
      <c r="G7" s="15">
        <v>2345309495</v>
      </c>
      <c r="H7" s="15">
        <v>4454397450</v>
      </c>
      <c r="I7" s="12"/>
    </row>
    <row r="8" spans="1:9" ht="15.75" x14ac:dyDescent="0.25">
      <c r="A8" s="16" t="s">
        <v>12</v>
      </c>
      <c r="B8" s="12"/>
      <c r="C8" s="12"/>
      <c r="D8" s="12"/>
      <c r="E8" s="12"/>
      <c r="F8" s="12"/>
      <c r="G8" s="15">
        <v>-9085831</v>
      </c>
      <c r="H8" s="15">
        <v>-9750264</v>
      </c>
      <c r="I8" s="12"/>
    </row>
    <row r="9" spans="1:9" ht="15.75" x14ac:dyDescent="0.25">
      <c r="A9" s="18" t="s">
        <v>15</v>
      </c>
      <c r="B9" s="12">
        <v>-3118600777</v>
      </c>
      <c r="C9" s="12">
        <v>-4495214392</v>
      </c>
      <c r="D9" s="12">
        <v>-1800568022</v>
      </c>
      <c r="E9" s="12">
        <v>-3753832458</v>
      </c>
      <c r="F9" s="12">
        <v>-5389319310</v>
      </c>
      <c r="G9" s="15">
        <v>-1987302754</v>
      </c>
      <c r="H9" s="15">
        <v>-3715973442</v>
      </c>
      <c r="I9" s="12"/>
    </row>
    <row r="10" spans="1:9" x14ac:dyDescent="0.25">
      <c r="A10" s="13" t="s">
        <v>18</v>
      </c>
      <c r="B10" s="12">
        <v>-135174884</v>
      </c>
      <c r="C10" s="12">
        <v>-205089244</v>
      </c>
      <c r="D10" s="12">
        <v>-63666506</v>
      </c>
      <c r="E10" s="12">
        <v>-152024148</v>
      </c>
      <c r="F10" s="12">
        <v>-251824280</v>
      </c>
      <c r="G10" s="15">
        <v>-52667330</v>
      </c>
      <c r="H10" s="15">
        <v>-98156451</v>
      </c>
      <c r="I10" s="12"/>
    </row>
    <row r="11" spans="1:9" x14ac:dyDescent="0.25">
      <c r="A11" s="20" t="s">
        <v>20</v>
      </c>
      <c r="B11" s="12">
        <v>-27786518</v>
      </c>
      <c r="C11" s="12">
        <v>-40840186</v>
      </c>
      <c r="D11" s="12">
        <v>-20496385</v>
      </c>
      <c r="E11" s="12">
        <v>-28944148</v>
      </c>
      <c r="F11" s="12">
        <v>-36249373</v>
      </c>
      <c r="G11" s="15">
        <v>-24179974</v>
      </c>
      <c r="H11" s="15">
        <v>-40801656</v>
      </c>
      <c r="I11" s="12"/>
    </row>
    <row r="12" spans="1:9" x14ac:dyDescent="0.25">
      <c r="A12" s="20" t="s">
        <v>23</v>
      </c>
      <c r="B12" s="12">
        <v>-301751612</v>
      </c>
      <c r="C12" s="12">
        <v>-405272387</v>
      </c>
      <c r="D12" s="12">
        <v>-166003442</v>
      </c>
      <c r="E12" s="12">
        <v>-391410573</v>
      </c>
      <c r="F12" s="12">
        <v>-551655674</v>
      </c>
      <c r="G12" s="15">
        <v>-194351151</v>
      </c>
      <c r="H12" s="15">
        <v>-408045987</v>
      </c>
      <c r="I12" s="12"/>
    </row>
    <row r="13" spans="1:9" ht="15.75" x14ac:dyDescent="0.25">
      <c r="A13" s="4"/>
      <c r="B13" s="22">
        <f t="shared" ref="B13:C13" si="0">SUM(B7:B12)+1</f>
        <v>171130087</v>
      </c>
      <c r="C13" s="22">
        <f t="shared" si="0"/>
        <v>317110480</v>
      </c>
      <c r="D13" s="22">
        <f t="shared" ref="D13:H13" si="1">SUM(D7:D12)</f>
        <v>53497892</v>
      </c>
      <c r="E13" s="22">
        <f t="shared" si="1"/>
        <v>137096470</v>
      </c>
      <c r="F13" s="22">
        <f t="shared" si="1"/>
        <v>316061681</v>
      </c>
      <c r="G13" s="22">
        <f t="shared" si="1"/>
        <v>77722455</v>
      </c>
      <c r="H13" s="22">
        <f t="shared" si="1"/>
        <v>181669650</v>
      </c>
      <c r="I13" s="12"/>
    </row>
    <row r="14" spans="1:9" ht="15.75" x14ac:dyDescent="0.25">
      <c r="A14" s="4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0" t="s">
        <v>33</v>
      </c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3" t="s">
        <v>36</v>
      </c>
      <c r="B16" s="12">
        <v>-707390579</v>
      </c>
      <c r="C16" s="12">
        <v>-932409163</v>
      </c>
      <c r="D16" s="12">
        <v>-1633716916</v>
      </c>
      <c r="E16" s="12">
        <v>-1738312289</v>
      </c>
      <c r="F16" s="12">
        <v>-2111679065</v>
      </c>
      <c r="G16" s="15">
        <v>-96615741</v>
      </c>
      <c r="H16" s="15">
        <v>-112838262</v>
      </c>
      <c r="I16" s="12"/>
    </row>
    <row r="17" spans="1:9" x14ac:dyDescent="0.25">
      <c r="A17" s="20" t="s">
        <v>38</v>
      </c>
      <c r="B17" s="12">
        <v>-12049336</v>
      </c>
      <c r="C17" s="12">
        <v>-12066996</v>
      </c>
      <c r="D17" s="12">
        <v>44926986</v>
      </c>
      <c r="E17" s="12">
        <v>42129609</v>
      </c>
      <c r="F17" s="12">
        <v>43139663</v>
      </c>
      <c r="G17" s="15">
        <v>-866870</v>
      </c>
      <c r="H17" s="15">
        <v>-1081873</v>
      </c>
      <c r="I17" s="12"/>
    </row>
    <row r="18" spans="1:9" x14ac:dyDescent="0.25">
      <c r="A18" s="13" t="s">
        <v>40</v>
      </c>
      <c r="B18" s="12">
        <v>358559670</v>
      </c>
      <c r="C18" s="12">
        <v>335891592</v>
      </c>
      <c r="D18" s="12">
        <v>1556634062</v>
      </c>
      <c r="E18" s="12">
        <v>1556692415</v>
      </c>
      <c r="F18" s="12">
        <v>1557023691</v>
      </c>
      <c r="G18" s="15">
        <v>0</v>
      </c>
      <c r="H18" s="15">
        <v>-53584394</v>
      </c>
      <c r="I18" s="12"/>
    </row>
    <row r="19" spans="1:9" x14ac:dyDescent="0.25">
      <c r="A19" s="1"/>
      <c r="B19" s="22">
        <f t="shared" ref="B19:H19" si="2">SUM(B16:B18)</f>
        <v>-360880245</v>
      </c>
      <c r="C19" s="22">
        <f t="shared" si="2"/>
        <v>-608584567</v>
      </c>
      <c r="D19" s="22">
        <f t="shared" si="2"/>
        <v>-32155868</v>
      </c>
      <c r="E19" s="22">
        <f t="shared" si="2"/>
        <v>-139490265</v>
      </c>
      <c r="F19" s="22">
        <f t="shared" si="2"/>
        <v>-511515711</v>
      </c>
      <c r="G19" s="22">
        <f t="shared" si="2"/>
        <v>-97482611</v>
      </c>
      <c r="H19" s="22">
        <f t="shared" si="2"/>
        <v>-167504529</v>
      </c>
      <c r="I19" s="12"/>
    </row>
    <row r="20" spans="1:9" x14ac:dyDescent="0.25"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0" t="s">
        <v>43</v>
      </c>
      <c r="B21" s="12"/>
      <c r="C21" s="12"/>
      <c r="D21" s="12"/>
      <c r="E21" s="12"/>
      <c r="F21" s="12"/>
      <c r="G21" s="12"/>
      <c r="H21" s="12"/>
      <c r="I21" s="12"/>
    </row>
    <row r="22" spans="1:9" ht="15.75" customHeight="1" x14ac:dyDescent="0.25">
      <c r="A22" s="20" t="s">
        <v>45</v>
      </c>
      <c r="B22" s="12">
        <v>2154396</v>
      </c>
      <c r="C22" s="12">
        <v>48014882</v>
      </c>
      <c r="D22" s="12">
        <v>46021833</v>
      </c>
      <c r="E22" s="12">
        <v>342647420</v>
      </c>
      <c r="F22" s="12">
        <v>898804546</v>
      </c>
      <c r="G22" s="15">
        <v>-48147099</v>
      </c>
      <c r="H22" s="15">
        <v>381593</v>
      </c>
      <c r="I22" s="12"/>
    </row>
    <row r="23" spans="1:9" ht="15.75" customHeight="1" x14ac:dyDescent="0.25">
      <c r="A23" s="28" t="s">
        <v>47</v>
      </c>
      <c r="B23" s="12">
        <v>-362088297</v>
      </c>
      <c r="C23" s="12">
        <v>-525919251</v>
      </c>
      <c r="D23" s="12">
        <v>-221975796</v>
      </c>
      <c r="E23" s="12">
        <v>-414363983</v>
      </c>
      <c r="F23" s="12">
        <v>-603277986</v>
      </c>
      <c r="G23" s="15"/>
      <c r="H23" s="12"/>
      <c r="I23" s="12"/>
    </row>
    <row r="24" spans="1:9" ht="15.75" customHeight="1" x14ac:dyDescent="0.25">
      <c r="A24" s="28" t="s">
        <v>52</v>
      </c>
      <c r="B24" s="12"/>
      <c r="C24" s="12"/>
      <c r="D24" s="12"/>
      <c r="E24" s="12"/>
      <c r="F24" s="12"/>
      <c r="G24" s="15">
        <v>-161450721</v>
      </c>
      <c r="H24" s="15">
        <v>-322901442</v>
      </c>
      <c r="I24" s="12"/>
    </row>
    <row r="25" spans="1:9" ht="15.75" customHeight="1" x14ac:dyDescent="0.25">
      <c r="A25" s="20" t="s">
        <v>55</v>
      </c>
      <c r="B25" s="12">
        <v>492897571</v>
      </c>
      <c r="C25" s="12">
        <v>843750284</v>
      </c>
      <c r="D25" s="12">
        <v>76252829</v>
      </c>
      <c r="E25" s="12">
        <v>40347983</v>
      </c>
      <c r="F25" s="12">
        <v>166859</v>
      </c>
      <c r="G25" s="15">
        <v>224816944</v>
      </c>
      <c r="H25" s="15">
        <v>512075309</v>
      </c>
      <c r="I25" s="12"/>
    </row>
    <row r="26" spans="1:9" ht="15.75" customHeight="1" x14ac:dyDescent="0.25">
      <c r="A26" s="20" t="s">
        <v>56</v>
      </c>
      <c r="B26" s="12"/>
      <c r="C26" s="12"/>
      <c r="D26" s="12"/>
      <c r="E26" s="12"/>
      <c r="F26" s="12"/>
      <c r="G26" s="12"/>
      <c r="H26" s="12"/>
      <c r="I26" s="12"/>
    </row>
    <row r="27" spans="1:9" ht="15.75" customHeight="1" x14ac:dyDescent="0.25">
      <c r="A27" s="20" t="s">
        <v>58</v>
      </c>
      <c r="B27" s="12"/>
      <c r="C27" s="12"/>
      <c r="D27" s="12"/>
      <c r="E27" s="12"/>
      <c r="F27" s="12"/>
      <c r="G27" s="12"/>
      <c r="H27" s="12"/>
      <c r="I27" s="12"/>
    </row>
    <row r="28" spans="1:9" ht="15.75" customHeight="1" x14ac:dyDescent="0.25">
      <c r="A28" s="20" t="s">
        <v>61</v>
      </c>
      <c r="B28" s="12">
        <v>-275362</v>
      </c>
      <c r="C28" s="12">
        <v>-109052196</v>
      </c>
      <c r="D28" s="12"/>
      <c r="E28" s="12">
        <v>-21538</v>
      </c>
      <c r="F28" s="12">
        <v>-163798908</v>
      </c>
      <c r="G28" s="15">
        <v>-6758</v>
      </c>
      <c r="H28" s="15">
        <v>-39534</v>
      </c>
      <c r="I28" s="12"/>
    </row>
    <row r="29" spans="1:9" ht="15.75" customHeight="1" x14ac:dyDescent="0.25">
      <c r="A29" s="1"/>
      <c r="B29" s="22">
        <f t="shared" ref="B29:H29" si="3">SUM(B22:B28)</f>
        <v>132688308</v>
      </c>
      <c r="C29" s="22">
        <f t="shared" si="3"/>
        <v>256793719</v>
      </c>
      <c r="D29" s="22">
        <f t="shared" si="3"/>
        <v>-99701134</v>
      </c>
      <c r="E29" s="22">
        <f t="shared" si="3"/>
        <v>-31390118</v>
      </c>
      <c r="F29" s="22">
        <f t="shared" si="3"/>
        <v>131894511</v>
      </c>
      <c r="G29" s="22">
        <f t="shared" si="3"/>
        <v>15212366</v>
      </c>
      <c r="H29" s="22">
        <f t="shared" si="3"/>
        <v>189515926</v>
      </c>
      <c r="I29" s="12"/>
    </row>
    <row r="30" spans="1:9" ht="15.75" customHeight="1" x14ac:dyDescent="0.25">
      <c r="B30" s="12"/>
      <c r="C30" s="12"/>
      <c r="D30" s="12"/>
      <c r="E30" s="12"/>
      <c r="F30" s="12"/>
      <c r="G30" s="12"/>
      <c r="H30" s="12"/>
      <c r="I30" s="12"/>
    </row>
    <row r="31" spans="1:9" ht="15.75" customHeight="1" x14ac:dyDescent="0.25">
      <c r="A31" s="1" t="s">
        <v>66</v>
      </c>
      <c r="B31" s="21">
        <f t="shared" ref="B31:H31" si="4">B13+B19+B29</f>
        <v>-57061850</v>
      </c>
      <c r="C31" s="21">
        <f t="shared" si="4"/>
        <v>-34680368</v>
      </c>
      <c r="D31" s="21">
        <f t="shared" si="4"/>
        <v>-78359110</v>
      </c>
      <c r="E31" s="21">
        <f t="shared" si="4"/>
        <v>-33783913</v>
      </c>
      <c r="F31" s="21">
        <f t="shared" si="4"/>
        <v>-63559519</v>
      </c>
      <c r="G31" s="21">
        <f t="shared" si="4"/>
        <v>-4547790</v>
      </c>
      <c r="H31" s="21">
        <f t="shared" si="4"/>
        <v>203681047</v>
      </c>
      <c r="I31" s="12"/>
    </row>
    <row r="32" spans="1:9" ht="15.75" customHeight="1" x14ac:dyDescent="0.25">
      <c r="A32" s="26" t="s">
        <v>70</v>
      </c>
      <c r="B32" s="12">
        <v>82204684</v>
      </c>
      <c r="C32" s="12">
        <v>82204684</v>
      </c>
      <c r="D32" s="12">
        <v>99014247</v>
      </c>
      <c r="E32" s="12">
        <v>99014247</v>
      </c>
      <c r="F32" s="12">
        <v>99014247</v>
      </c>
      <c r="G32" s="15">
        <v>24173597</v>
      </c>
      <c r="H32" s="15">
        <v>24173597</v>
      </c>
      <c r="I32" s="12"/>
    </row>
    <row r="33" spans="1:9" ht="15.75" customHeight="1" x14ac:dyDescent="0.25">
      <c r="A33" s="10" t="s">
        <v>73</v>
      </c>
      <c r="B33" s="21">
        <f>SUM(B31:B32)+1</f>
        <v>25142835</v>
      </c>
      <c r="C33" s="21">
        <f>SUM(C31:C32)</f>
        <v>47524316</v>
      </c>
      <c r="D33" s="21">
        <f>SUM(D31:D32)+1</f>
        <v>20655138</v>
      </c>
      <c r="E33" s="21">
        <f t="shared" ref="E33:H33" si="5">SUM(E31:E32)</f>
        <v>65230334</v>
      </c>
      <c r="F33" s="21">
        <f t="shared" si="5"/>
        <v>35454728</v>
      </c>
      <c r="G33" s="21">
        <f t="shared" si="5"/>
        <v>19625807</v>
      </c>
      <c r="H33" s="21">
        <f t="shared" si="5"/>
        <v>227854644</v>
      </c>
      <c r="I33" s="12"/>
    </row>
    <row r="34" spans="1:9" ht="15.75" customHeight="1" x14ac:dyDescent="0.25">
      <c r="B34" s="21"/>
      <c r="C34" s="21"/>
      <c r="D34" s="21"/>
      <c r="E34" s="21"/>
      <c r="F34" s="21"/>
      <c r="G34" s="21"/>
      <c r="H34" s="12"/>
      <c r="I34" s="12"/>
    </row>
    <row r="35" spans="1:9" ht="15.75" customHeight="1" x14ac:dyDescent="0.25">
      <c r="A35" s="10" t="s">
        <v>77</v>
      </c>
      <c r="B35" s="31">
        <f>B13/('1'!B41/10)</f>
        <v>1.0406470397398293</v>
      </c>
      <c r="C35" s="31">
        <f>C13/('1'!C41/10)</f>
        <v>1.9283580582909208</v>
      </c>
      <c r="D35" s="31">
        <f>D13/('1'!D41/10)</f>
        <v>0.32532223829303081</v>
      </c>
      <c r="E35" s="31">
        <f>E13/('1'!E41/10)</f>
        <v>0.81734080806276732</v>
      </c>
      <c r="F35" s="31">
        <f>F13/('1'!F41/10)</f>
        <v>1.884294393183257</v>
      </c>
      <c r="G35" s="31">
        <f>G13/('1'!G41/10)</f>
        <v>0.46336520680891397</v>
      </c>
      <c r="H35" s="31">
        <f>H13/('1'!H41/10)</f>
        <v>1.0830768912684632</v>
      </c>
      <c r="I35" s="12"/>
    </row>
    <row r="36" spans="1:9" ht="15.75" customHeight="1" x14ac:dyDescent="0.25">
      <c r="A36" s="10" t="s">
        <v>81</v>
      </c>
      <c r="B36" s="12">
        <f>'1'!B41/10</f>
        <v>164445850</v>
      </c>
      <c r="C36" s="12">
        <f>'1'!C41/10</f>
        <v>164445850</v>
      </c>
      <c r="D36" s="12">
        <f>'1'!D41/10</f>
        <v>164445850</v>
      </c>
      <c r="E36" s="12">
        <f>'1'!E41/10</f>
        <v>167734767</v>
      </c>
      <c r="F36" s="12">
        <f>'1'!F41/10</f>
        <v>167734767</v>
      </c>
      <c r="G36" s="12">
        <f>'1'!G41/10</f>
        <v>167734767</v>
      </c>
      <c r="H36" s="12">
        <f>'1'!H41/10</f>
        <v>167734767</v>
      </c>
      <c r="I36" s="12"/>
    </row>
    <row r="37" spans="1:9" ht="15.75" customHeight="1" x14ac:dyDescent="0.25">
      <c r="B37" s="12"/>
      <c r="C37" s="12"/>
      <c r="D37" s="12"/>
      <c r="E37" s="12"/>
      <c r="F37" s="12"/>
      <c r="G37" s="12"/>
      <c r="H37" s="12"/>
      <c r="I37" s="12"/>
    </row>
    <row r="38" spans="1:9" ht="15.75" customHeight="1" x14ac:dyDescent="0.25">
      <c r="B38" s="12"/>
      <c r="C38" s="12"/>
      <c r="D38" s="12"/>
      <c r="E38" s="12"/>
      <c r="F38" s="12"/>
      <c r="G38" s="12"/>
      <c r="H38" s="12"/>
      <c r="I38" s="12"/>
    </row>
    <row r="39" spans="1:9" ht="15.75" customHeight="1" x14ac:dyDescent="0.25">
      <c r="B39" s="12"/>
      <c r="C39" s="12"/>
      <c r="D39" s="12"/>
      <c r="E39" s="12"/>
      <c r="F39" s="12"/>
      <c r="G39" s="12"/>
      <c r="H39" s="12"/>
      <c r="I39" s="12"/>
    </row>
    <row r="40" spans="1:9" ht="15.75" customHeight="1" x14ac:dyDescent="0.25">
      <c r="B40" s="12"/>
      <c r="C40" s="12"/>
      <c r="D40" s="12"/>
      <c r="E40" s="12"/>
      <c r="F40" s="12"/>
      <c r="G40" s="12"/>
      <c r="H40" s="12"/>
      <c r="I40" s="12"/>
    </row>
    <row r="41" spans="1:9" ht="15.75" customHeight="1" x14ac:dyDescent="0.25">
      <c r="B41" s="12"/>
      <c r="C41" s="12"/>
      <c r="D41" s="12"/>
      <c r="E41" s="12"/>
      <c r="F41" s="12"/>
      <c r="G41" s="12"/>
      <c r="H41" s="12"/>
      <c r="I41" s="12"/>
    </row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" width="8.75" customWidth="1"/>
    <col min="3" max="26" width="7.625" customWidth="1"/>
  </cols>
  <sheetData>
    <row r="1" spans="1:8" x14ac:dyDescent="0.25">
      <c r="A1" s="1" t="s">
        <v>0</v>
      </c>
    </row>
    <row r="2" spans="1:8" x14ac:dyDescent="0.25">
      <c r="A2" s="1" t="s">
        <v>84</v>
      </c>
    </row>
    <row r="3" spans="1:8" x14ac:dyDescent="0.25">
      <c r="A3" s="1" t="s">
        <v>3</v>
      </c>
    </row>
    <row r="4" spans="1:8" x14ac:dyDescent="0.25">
      <c r="A4" s="7"/>
      <c r="B4" s="35" t="s">
        <v>5</v>
      </c>
      <c r="C4" s="35" t="s">
        <v>6</v>
      </c>
      <c r="D4" s="35" t="s">
        <v>7</v>
      </c>
      <c r="E4" s="35" t="s">
        <v>5</v>
      </c>
      <c r="F4" s="35" t="s">
        <v>6</v>
      </c>
    </row>
    <row r="5" spans="1:8" ht="15.75" x14ac:dyDescent="0.25">
      <c r="A5" s="6"/>
      <c r="B5" s="36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8" x14ac:dyDescent="0.25">
      <c r="A6" s="13" t="s">
        <v>85</v>
      </c>
      <c r="B6" s="37">
        <f>'2'!B24/'1'!B21</f>
        <v>9.6406809466333086E-3</v>
      </c>
      <c r="C6" s="37">
        <f>'2'!C24/'1'!C21</f>
        <v>1.43209238675187E-2</v>
      </c>
      <c r="D6" s="37">
        <f>'2'!D24/'1'!D21</f>
        <v>9.7660130750001749E-3</v>
      </c>
      <c r="E6" s="37">
        <f>'2'!E24/'1'!E21</f>
        <v>1.6302440597942006E-2</v>
      </c>
      <c r="F6" s="37">
        <f>'2'!F24/'1'!F21</f>
        <v>2.446205465465412E-2</v>
      </c>
      <c r="G6" s="37"/>
      <c r="H6" s="37"/>
    </row>
    <row r="7" spans="1:8" x14ac:dyDescent="0.25">
      <c r="A7" s="13" t="s">
        <v>86</v>
      </c>
      <c r="B7" s="37">
        <f>'2'!B24/'1'!B40</f>
        <v>2.5923018471190142E-2</v>
      </c>
      <c r="C7" s="37">
        <f>'2'!C24/'1'!C40</f>
        <v>3.8344082145367366E-2</v>
      </c>
      <c r="D7" s="37">
        <f>'2'!D24/'1'!D40</f>
        <v>2.683453557509979E-2</v>
      </c>
      <c r="E7" s="37">
        <f>'2'!E24/'1'!E40</f>
        <v>4.5397375072412975E-2</v>
      </c>
      <c r="F7" s="37">
        <f>'2'!F24/'1'!F40</f>
        <v>6.6941565680770101E-2</v>
      </c>
      <c r="G7" s="37"/>
      <c r="H7" s="37"/>
    </row>
    <row r="8" spans="1:8" x14ac:dyDescent="0.25">
      <c r="A8" s="13" t="s">
        <v>87</v>
      </c>
      <c r="B8" s="37">
        <f>'1'!B26/'1'!B40</f>
        <v>0.61814597902916502</v>
      </c>
      <c r="C8" s="37">
        <f>'1'!C26/'1'!C40</f>
        <v>0.6176653056382132</v>
      </c>
      <c r="D8" s="37">
        <f>'1'!D26/'1'!D40</f>
        <v>0.61334808299229404</v>
      </c>
      <c r="E8" s="37">
        <f>'1'!E26/'1'!E40</f>
        <v>0.66500479047201333</v>
      </c>
      <c r="F8" s="37">
        <f>'1'!F26/'1'!F40</f>
        <v>0.73564760774789251</v>
      </c>
      <c r="G8" s="37"/>
      <c r="H8" s="37"/>
    </row>
    <row r="9" spans="1:8" x14ac:dyDescent="0.25">
      <c r="A9" s="13" t="s">
        <v>88</v>
      </c>
      <c r="B9" s="38">
        <f>'1'!B12/'1'!B31</f>
        <v>0.85193327164317822</v>
      </c>
      <c r="C9" s="38">
        <f>'1'!C12/'1'!C31</f>
        <v>0.85616946015441564</v>
      </c>
      <c r="D9" s="38">
        <f>'1'!D12/'1'!D31</f>
        <v>0.90558220174526849</v>
      </c>
      <c r="E9" s="38">
        <f>'1'!E12/'1'!E31</f>
        <v>1.0025499662624702</v>
      </c>
      <c r="F9" s="38">
        <f>'1'!F12/'1'!F31</f>
        <v>1.0528296045661019</v>
      </c>
      <c r="G9" s="38"/>
      <c r="H9" s="38"/>
    </row>
    <row r="10" spans="1:8" x14ac:dyDescent="0.25">
      <c r="A10" s="13" t="s">
        <v>89</v>
      </c>
      <c r="B10" s="37">
        <f>'2'!B24/'2'!B6</f>
        <v>4.2977864712784176E-2</v>
      </c>
      <c r="C10" s="37">
        <f>'2'!C24/'2'!C6</f>
        <v>4.2979032348798407E-2</v>
      </c>
      <c r="D10" s="37">
        <f>'2'!D24/'2'!D6</f>
        <v>7.2886076748647569E-2</v>
      </c>
      <c r="E10" s="37">
        <f>'2'!E24/'2'!E6</f>
        <v>6.4007448668789213E-2</v>
      </c>
      <c r="F10" s="37">
        <f>'2'!F24/'2'!F6</f>
        <v>6.3983956157872279E-2</v>
      </c>
      <c r="G10" s="37"/>
      <c r="H10" s="37"/>
    </row>
    <row r="11" spans="1:8" x14ac:dyDescent="0.25">
      <c r="A11" s="13" t="s">
        <v>90</v>
      </c>
      <c r="B11" s="37">
        <f>'2'!B12/'2'!B6</f>
        <v>0.13313138049469248</v>
      </c>
      <c r="C11" s="37">
        <f>'2'!C12/'2'!C6</f>
        <v>0.13223808644951604</v>
      </c>
      <c r="D11" s="37">
        <f>'2'!D12/'2'!D6</f>
        <v>0.16807573968475015</v>
      </c>
      <c r="E11" s="37">
        <f>'2'!E12/'2'!E6</f>
        <v>0.16139593092137514</v>
      </c>
      <c r="F11" s="37">
        <f>'2'!F12/'2'!F6</f>
        <v>0.15808810898916881</v>
      </c>
      <c r="G11" s="37"/>
      <c r="H11" s="37"/>
    </row>
    <row r="12" spans="1:8" x14ac:dyDescent="0.25">
      <c r="A12" s="13" t="s">
        <v>91</v>
      </c>
      <c r="B12" s="37">
        <f>'2'!B24/('1'!B40+'1'!B26)</f>
        <v>1.6020197687444188E-2</v>
      </c>
      <c r="C12" s="37">
        <f>'2'!C24/('1'!C40+'1'!C26)</f>
        <v>2.370334704695887E-2</v>
      </c>
      <c r="D12" s="37">
        <f>'2'!D24/('1'!D40+'1'!D26)</f>
        <v>1.663282453302296E-2</v>
      </c>
      <c r="E12" s="37">
        <f>'2'!E24/('1'!E40+'1'!E26)</f>
        <v>2.7265612286642874E-2</v>
      </c>
      <c r="F12" s="37">
        <f>'2'!F24/('1'!F40+'1'!F26)</f>
        <v>3.8568638807753623E-2</v>
      </c>
      <c r="G12" s="37"/>
      <c r="H12" s="3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2020-04-12T16:21:44Z</dcterms:modified>
</cp:coreProperties>
</file>