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Quarterly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</sheets>
  <calcPr calcId="162913"/>
  <extLst>
    <ext uri="GoogleSheetsCustomDataVersion1">
      <go:sheetsCustomData xmlns:go="http://customooxmlschemas.google.com/" r:id="rId7" roundtripDataSignature="AMtx7mjF0AqJKLV95S6KU3o1LLUrqPNYzQ=="/>
    </ext>
  </extLst>
</workbook>
</file>

<file path=xl/calcChain.xml><?xml version="1.0" encoding="utf-8"?>
<calcChain xmlns="http://schemas.openxmlformats.org/spreadsheetml/2006/main">
  <c r="H36" i="3" l="1"/>
  <c r="G36" i="3"/>
  <c r="F36" i="3"/>
  <c r="E36" i="3"/>
  <c r="D36" i="3"/>
  <c r="C36" i="3"/>
  <c r="B36" i="3"/>
  <c r="H35" i="3"/>
  <c r="E35" i="3"/>
  <c r="D35" i="3"/>
  <c r="C33" i="3"/>
  <c r="H28" i="3"/>
  <c r="G28" i="3"/>
  <c r="F28" i="3"/>
  <c r="E28" i="3"/>
  <c r="D28" i="3"/>
  <c r="C28" i="3"/>
  <c r="B28" i="3"/>
  <c r="H20" i="3"/>
  <c r="G20" i="3"/>
  <c r="F20" i="3"/>
  <c r="E20" i="3"/>
  <c r="D20" i="3"/>
  <c r="C20" i="3"/>
  <c r="B20" i="3"/>
  <c r="H13" i="3"/>
  <c r="H30" i="3" s="1"/>
  <c r="H33" i="3" s="1"/>
  <c r="G13" i="3"/>
  <c r="G35" i="3" s="1"/>
  <c r="F13" i="3"/>
  <c r="F30" i="3" s="1"/>
  <c r="F33" i="3" s="1"/>
  <c r="E13" i="3"/>
  <c r="E30" i="3" s="1"/>
  <c r="E33" i="3" s="1"/>
  <c r="D13" i="3"/>
  <c r="D30" i="3" s="1"/>
  <c r="D33" i="3" s="1"/>
  <c r="C13" i="3"/>
  <c r="C35" i="3" s="1"/>
  <c r="B13" i="3"/>
  <c r="B30" i="3" s="1"/>
  <c r="B33" i="3" s="1"/>
  <c r="H28" i="2"/>
  <c r="G28" i="2"/>
  <c r="F28" i="2"/>
  <c r="E28" i="2"/>
  <c r="D28" i="2"/>
  <c r="C28" i="2"/>
  <c r="B28" i="2"/>
  <c r="H22" i="2"/>
  <c r="G22" i="2"/>
  <c r="F22" i="2"/>
  <c r="E22" i="2"/>
  <c r="D22" i="2"/>
  <c r="F17" i="2"/>
  <c r="F20" i="2" s="1"/>
  <c r="F25" i="2" s="1"/>
  <c r="F27" i="2" s="1"/>
  <c r="B17" i="2"/>
  <c r="B20" i="2" s="1"/>
  <c r="B25" i="2" s="1"/>
  <c r="B27" i="2" s="1"/>
  <c r="F12" i="2"/>
  <c r="E12" i="2"/>
  <c r="E17" i="2" s="1"/>
  <c r="E20" i="2" s="1"/>
  <c r="E25" i="2" s="1"/>
  <c r="E27" i="2" s="1"/>
  <c r="B12" i="2"/>
  <c r="H8" i="2"/>
  <c r="H12" i="2" s="1"/>
  <c r="H17" i="2" s="1"/>
  <c r="H20" i="2" s="1"/>
  <c r="H25" i="2" s="1"/>
  <c r="H27" i="2" s="1"/>
  <c r="G8" i="2"/>
  <c r="G12" i="2" s="1"/>
  <c r="G17" i="2" s="1"/>
  <c r="G20" i="2" s="1"/>
  <c r="G25" i="2" s="1"/>
  <c r="G27" i="2" s="1"/>
  <c r="F8" i="2"/>
  <c r="E8" i="2"/>
  <c r="D8" i="2"/>
  <c r="D12" i="2" s="1"/>
  <c r="D17" i="2" s="1"/>
  <c r="D20" i="2" s="1"/>
  <c r="D25" i="2" s="1"/>
  <c r="D27" i="2" s="1"/>
  <c r="C8" i="2"/>
  <c r="C12" i="2" s="1"/>
  <c r="C17" i="2" s="1"/>
  <c r="C20" i="2" s="1"/>
  <c r="C25" i="2" s="1"/>
  <c r="C27" i="2" s="1"/>
  <c r="B8" i="2"/>
  <c r="H48" i="1"/>
  <c r="G48" i="1"/>
  <c r="F48" i="1"/>
  <c r="E48" i="1"/>
  <c r="D48" i="1"/>
  <c r="C48" i="1"/>
  <c r="B48" i="1"/>
  <c r="G47" i="1"/>
  <c r="F47" i="1"/>
  <c r="C47" i="1"/>
  <c r="B47" i="1"/>
  <c r="H39" i="1"/>
  <c r="H45" i="1" s="1"/>
  <c r="G39" i="1"/>
  <c r="G45" i="1" s="1"/>
  <c r="F39" i="1"/>
  <c r="E39" i="1"/>
  <c r="E47" i="1" s="1"/>
  <c r="D39" i="1"/>
  <c r="D45" i="1" s="1"/>
  <c r="C39" i="1"/>
  <c r="C45" i="1" s="1"/>
  <c r="B39" i="1"/>
  <c r="H37" i="1"/>
  <c r="G37" i="1"/>
  <c r="D37" i="1"/>
  <c r="C37" i="1"/>
  <c r="H30" i="1"/>
  <c r="G30" i="1"/>
  <c r="F30" i="1"/>
  <c r="E30" i="1"/>
  <c r="D30" i="1"/>
  <c r="C30" i="1"/>
  <c r="B30" i="1"/>
  <c r="H24" i="1"/>
  <c r="G24" i="1"/>
  <c r="F24" i="1"/>
  <c r="F37" i="1" s="1"/>
  <c r="F45" i="1" s="1"/>
  <c r="E24" i="1"/>
  <c r="E37" i="1" s="1"/>
  <c r="E45" i="1" s="1"/>
  <c r="D24" i="1"/>
  <c r="C24" i="1"/>
  <c r="B24" i="1"/>
  <c r="B37" i="1" s="1"/>
  <c r="B45" i="1" s="1"/>
  <c r="H20" i="1"/>
  <c r="E20" i="1"/>
  <c r="D20" i="1"/>
  <c r="H12" i="1"/>
  <c r="G12" i="1"/>
  <c r="F12" i="1"/>
  <c r="E12" i="1"/>
  <c r="D12" i="1"/>
  <c r="C12" i="1"/>
  <c r="B12" i="1"/>
  <c r="H7" i="1"/>
  <c r="G7" i="1"/>
  <c r="G20" i="1" s="1"/>
  <c r="F7" i="1"/>
  <c r="F20" i="1" s="1"/>
  <c r="E7" i="1"/>
  <c r="D7" i="1"/>
  <c r="C7" i="1"/>
  <c r="C20" i="1" s="1"/>
  <c r="B7" i="1"/>
  <c r="B20" i="1" s="1"/>
  <c r="D47" i="1" l="1"/>
  <c r="H47" i="1"/>
  <c r="B35" i="3"/>
  <c r="F35" i="3"/>
  <c r="G30" i="3"/>
  <c r="G33" i="3" s="1"/>
</calcChain>
</file>

<file path=xl/sharedStrings.xml><?xml version="1.0" encoding="utf-8"?>
<sst xmlns="http://schemas.openxmlformats.org/spreadsheetml/2006/main" count="103" uniqueCount="80">
  <si>
    <t>Esquire Knit Composite Limited</t>
  </si>
  <si>
    <t>Cash Flow Statement</t>
  </si>
  <si>
    <t>Income Statement</t>
  </si>
  <si>
    <t>As at year end</t>
  </si>
  <si>
    <t>Balance Sheet</t>
  </si>
  <si>
    <t>Quarter 2</t>
  </si>
  <si>
    <t>Quarter 3</t>
  </si>
  <si>
    <t>Quarter 1</t>
  </si>
  <si>
    <t>Net Cash Flows - Operating Activities</t>
  </si>
  <si>
    <t>Cash receipts from customers</t>
  </si>
  <si>
    <t>Net Revenues</t>
  </si>
  <si>
    <t>Cost of goods sold</t>
  </si>
  <si>
    <t>Cash receipts from other income</t>
  </si>
  <si>
    <t>ASSETS</t>
  </si>
  <si>
    <t>Payment to suppliers</t>
  </si>
  <si>
    <t>Payment to others</t>
  </si>
  <si>
    <t>Interest Paid</t>
  </si>
  <si>
    <t>NON CURRENT ASSETS</t>
  </si>
  <si>
    <t>Income Taxes Paid</t>
  </si>
  <si>
    <t xml:space="preserve">Property,Plant  and  Equipment </t>
  </si>
  <si>
    <t>Capital Work in Progress</t>
  </si>
  <si>
    <t>Investment in Associates</t>
  </si>
  <si>
    <t>CURRENT ASSETS</t>
  </si>
  <si>
    <t>Inventories</t>
  </si>
  <si>
    <t>Accounts Receivables</t>
  </si>
  <si>
    <t>Net Cash Flows - Investment Activities</t>
  </si>
  <si>
    <t>Other receivables</t>
  </si>
  <si>
    <t>Acquisition of property, plant &amp; equipment</t>
  </si>
  <si>
    <t>Advances, Deposits &amp; Pre-Payments</t>
  </si>
  <si>
    <t>Investment</t>
  </si>
  <si>
    <t>Cash and Cash Equivalents</t>
  </si>
  <si>
    <t>Capital work in progress</t>
  </si>
  <si>
    <t>Investment in shares</t>
  </si>
  <si>
    <t>Investment in FDR</t>
  </si>
  <si>
    <t>Liabilities and Capital</t>
  </si>
  <si>
    <t>Gross Profit</t>
  </si>
  <si>
    <t>Liabilities</t>
  </si>
  <si>
    <t>Non Current Liabilities</t>
  </si>
  <si>
    <t>Net Cash Flows - Financing Activities</t>
  </si>
  <si>
    <t>Long term loan net off current maturity</t>
  </si>
  <si>
    <t>Repayment / receipt of term loan</t>
  </si>
  <si>
    <t>Operating Incomes/Expenses</t>
  </si>
  <si>
    <t>Share money deposit</t>
  </si>
  <si>
    <t>Repayment / receipt of short term loan</t>
  </si>
  <si>
    <t>Deferred Tax Liability</t>
  </si>
  <si>
    <t>Finance lease obligation net off current maturity</t>
  </si>
  <si>
    <t>Share Capital -General public &amp; Institutions</t>
  </si>
  <si>
    <t>Operating Profit</t>
  </si>
  <si>
    <t>Current Liabilities</t>
  </si>
  <si>
    <t>Share premium Account</t>
  </si>
  <si>
    <t>Short term loan</t>
  </si>
  <si>
    <t>Current portion of long term loan</t>
  </si>
  <si>
    <t>Non-Operating Income/(Expenses)</t>
  </si>
  <si>
    <t>Current portion of finance lease obligation</t>
  </si>
  <si>
    <t>Accounts payable</t>
  </si>
  <si>
    <t>Liabilities expenses</t>
  </si>
  <si>
    <t>Finance Expenses</t>
  </si>
  <si>
    <t>Non operating income</t>
  </si>
  <si>
    <t>Net Change in Cash Flows</t>
  </si>
  <si>
    <t>Profit Before contribution to WPPF</t>
  </si>
  <si>
    <t>Shareholders’ Equity</t>
  </si>
  <si>
    <t>Cash and Cash Equivalents at Beginning Period</t>
  </si>
  <si>
    <t>Contribution to WPPF</t>
  </si>
  <si>
    <t>Share Capital</t>
  </si>
  <si>
    <t>Profit Before Taxation</t>
  </si>
  <si>
    <t>Effects of movements in exchange rates on cash held</t>
  </si>
  <si>
    <t>Share Premium Account</t>
  </si>
  <si>
    <t>Revaluation surplus</t>
  </si>
  <si>
    <t>Retained Earnings</t>
  </si>
  <si>
    <t>Cash and Cash Equivalents at End of Period</t>
  </si>
  <si>
    <t>Provision for Taxation</t>
  </si>
  <si>
    <t>Current Tax</t>
  </si>
  <si>
    <t>Deferred Tax</t>
  </si>
  <si>
    <t>Net Profit</t>
  </si>
  <si>
    <t>Net assets value per share</t>
  </si>
  <si>
    <t>Net Operating Cash Flow Per Share</t>
  </si>
  <si>
    <t>Earnings per share (par value Taka 10)</t>
  </si>
  <si>
    <t>Shares to calculate NAVPS</t>
  </si>
  <si>
    <t>Shares to Calculate NOCFPS</t>
  </si>
  <si>
    <t>Shares to Calculate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</si>
</sst>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[$-409]d\-mmm\-yy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sz val="12"/>
      <color theme="1"/>
      <name val="Calibri"/>
    </font>
    <font>
      <sz val="11"/>
      <color theme="1"/>
      <name val="Arial"/>
    </font>
    <font>
      <b/>
      <u/>
      <sz val="11"/>
      <color theme="1"/>
      <name val="Calibri"/>
    </font>
    <font>
      <b/>
      <u/>
      <sz val="12"/>
      <color theme="1"/>
      <name val="Calibri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9" fontId="2" fillId="0" borderId="0" xfId="0" applyNumberFormat="1" applyFont="1"/>
    <xf numFmtId="0" fontId="3" fillId="0" borderId="0" xfId="0" applyFont="1"/>
    <xf numFmtId="9" fontId="3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15" fontId="3" fillId="0" borderId="0" xfId="0" applyNumberFormat="1" applyFont="1" applyAlignment="1">
      <alignment horizontal="center"/>
    </xf>
    <xf numFmtId="3" fontId="1" fillId="0" borderId="0" xfId="0" applyNumberFormat="1" applyFont="1"/>
    <xf numFmtId="15" fontId="4" fillId="0" borderId="0" xfId="0" applyNumberFormat="1" applyFont="1" applyAlignment="1">
      <alignment horizontal="center"/>
    </xf>
    <xf numFmtId="0" fontId="1" fillId="0" borderId="1" xfId="0" applyFont="1" applyBorder="1"/>
    <xf numFmtId="15" fontId="3" fillId="0" borderId="0" xfId="0" applyNumberFormat="1" applyFont="1"/>
    <xf numFmtId="0" fontId="5" fillId="0" borderId="0" xfId="0" applyFont="1"/>
    <xf numFmtId="164" fontId="3" fillId="0" borderId="0" xfId="0" applyNumberFormat="1" applyFont="1" applyAlignment="1">
      <alignment horizontal="right"/>
    </xf>
    <xf numFmtId="3" fontId="6" fillId="0" borderId="0" xfId="0" applyNumberFormat="1" applyFont="1" applyAlignment="1"/>
    <xf numFmtId="15" fontId="4" fillId="0" borderId="0" xfId="0" applyNumberFormat="1" applyFont="1" applyAlignment="1"/>
    <xf numFmtId="3" fontId="2" fillId="0" borderId="1" xfId="0" applyNumberFormat="1" applyFont="1" applyBorder="1"/>
    <xf numFmtId="0" fontId="7" fillId="0" borderId="0" xfId="0" applyFont="1"/>
    <xf numFmtId="3" fontId="8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9" fillId="0" borderId="0" xfId="0" applyFont="1"/>
    <xf numFmtId="3" fontId="1" fillId="0" borderId="2" xfId="0" applyNumberFormat="1" applyFont="1" applyBorder="1"/>
    <xf numFmtId="0" fontId="2" fillId="0" borderId="0" xfId="0" applyFont="1" applyAlignment="1">
      <alignment wrapText="1"/>
    </xf>
    <xf numFmtId="3" fontId="6" fillId="0" borderId="1" xfId="0" applyNumberFormat="1" applyFont="1" applyBorder="1" applyAlignment="1"/>
    <xf numFmtId="0" fontId="3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41" fontId="1" fillId="0" borderId="0" xfId="0" applyNumberFormat="1" applyFont="1"/>
    <xf numFmtId="3" fontId="11" fillId="0" borderId="0" xfId="0" applyNumberFormat="1" applyFont="1" applyAlignment="1"/>
    <xf numFmtId="3" fontId="1" fillId="0" borderId="3" xfId="0" applyNumberFormat="1" applyFont="1" applyBorder="1"/>
    <xf numFmtId="0" fontId="1" fillId="0" borderId="3" xfId="0" applyFont="1" applyBorder="1"/>
    <xf numFmtId="0" fontId="11" fillId="0" borderId="1" xfId="0" applyFont="1" applyBorder="1" applyAlignment="1"/>
    <xf numFmtId="41" fontId="2" fillId="0" borderId="0" xfId="0" applyNumberFormat="1" applyFont="1"/>
    <xf numFmtId="2" fontId="1" fillId="0" borderId="0" xfId="0" applyNumberFormat="1" applyFont="1"/>
    <xf numFmtId="2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 x14ac:dyDescent="0.2"/>
  <cols>
    <col min="1" max="1" width="37.625" customWidth="1"/>
    <col min="2" max="2" width="12.125" customWidth="1"/>
    <col min="3" max="7" width="13" customWidth="1"/>
    <col min="8" max="8" width="12.25" customWidth="1"/>
    <col min="9" max="26" width="7.625" customWidth="1"/>
  </cols>
  <sheetData>
    <row r="1" spans="1:11" x14ac:dyDescent="0.25">
      <c r="A1" s="1" t="s">
        <v>0</v>
      </c>
      <c r="C1" s="3"/>
      <c r="D1" s="3"/>
      <c r="E1" s="3"/>
      <c r="F1" s="3"/>
      <c r="G1" s="3"/>
    </row>
    <row r="2" spans="1:11" x14ac:dyDescent="0.25">
      <c r="A2" s="1" t="s">
        <v>4</v>
      </c>
      <c r="C2" s="3"/>
      <c r="D2" s="3"/>
      <c r="E2" s="3"/>
      <c r="F2" s="3"/>
      <c r="G2" s="3"/>
    </row>
    <row r="3" spans="1:11" x14ac:dyDescent="0.25">
      <c r="A3" s="1" t="s">
        <v>3</v>
      </c>
    </row>
    <row r="4" spans="1:11" ht="15.75" x14ac:dyDescent="0.25">
      <c r="A4" s="4"/>
      <c r="B4" s="6" t="s">
        <v>5</v>
      </c>
      <c r="C4" s="1" t="s">
        <v>6</v>
      </c>
      <c r="D4" s="1" t="s">
        <v>7</v>
      </c>
      <c r="E4" s="1" t="s">
        <v>5</v>
      </c>
      <c r="F4" s="1" t="s">
        <v>6</v>
      </c>
      <c r="G4" s="1" t="s">
        <v>7</v>
      </c>
      <c r="H4" s="1" t="s">
        <v>5</v>
      </c>
    </row>
    <row r="5" spans="1:11" ht="15.75" x14ac:dyDescent="0.25">
      <c r="B5" s="8">
        <v>43100</v>
      </c>
      <c r="C5" s="12">
        <v>43190</v>
      </c>
      <c r="D5" s="12">
        <v>43373</v>
      </c>
      <c r="E5" s="12">
        <v>43465</v>
      </c>
      <c r="F5" s="16">
        <v>43555</v>
      </c>
      <c r="G5" s="14">
        <v>43738</v>
      </c>
      <c r="H5" s="14">
        <v>43830</v>
      </c>
    </row>
    <row r="6" spans="1:11" x14ac:dyDescent="0.25">
      <c r="A6" s="20" t="s">
        <v>13</v>
      </c>
    </row>
    <row r="7" spans="1:11" x14ac:dyDescent="0.25">
      <c r="A7" s="21" t="s">
        <v>17</v>
      </c>
      <c r="B7" s="9">
        <f t="shared" ref="B7:H7" si="0">SUM(B8:B10)</f>
        <v>4000625031</v>
      </c>
      <c r="C7" s="9">
        <f t="shared" si="0"/>
        <v>3964718376</v>
      </c>
      <c r="D7" s="9">
        <f t="shared" si="0"/>
        <v>4514480952</v>
      </c>
      <c r="E7" s="9">
        <f t="shared" si="0"/>
        <v>4740490738</v>
      </c>
      <c r="F7" s="9">
        <f t="shared" si="0"/>
        <v>4754535839</v>
      </c>
      <c r="G7" s="9">
        <f t="shared" si="0"/>
        <v>5409830947</v>
      </c>
      <c r="H7" s="9">
        <f t="shared" si="0"/>
        <v>5732022529</v>
      </c>
      <c r="I7" s="2"/>
      <c r="J7" s="2"/>
      <c r="K7" s="2"/>
    </row>
    <row r="8" spans="1:11" x14ac:dyDescent="0.25">
      <c r="A8" s="13" t="s">
        <v>19</v>
      </c>
      <c r="B8" s="2">
        <v>3964041817</v>
      </c>
      <c r="C8" s="2">
        <v>3928135162</v>
      </c>
      <c r="D8" s="2">
        <v>4130099759</v>
      </c>
      <c r="E8" s="2">
        <v>4096781021</v>
      </c>
      <c r="F8" s="2">
        <v>4060826122</v>
      </c>
      <c r="G8" s="15">
        <v>4634630660</v>
      </c>
      <c r="H8" s="15">
        <v>4795622242</v>
      </c>
      <c r="I8" s="2"/>
      <c r="J8" s="2"/>
      <c r="K8" s="2"/>
    </row>
    <row r="9" spans="1:11" x14ac:dyDescent="0.25">
      <c r="A9" s="13" t="s">
        <v>20</v>
      </c>
      <c r="B9" s="2">
        <v>36583214</v>
      </c>
      <c r="C9" s="2">
        <v>36583214</v>
      </c>
      <c r="D9" s="2">
        <v>336606193</v>
      </c>
      <c r="E9" s="2">
        <v>595934717</v>
      </c>
      <c r="F9" s="2">
        <v>645934717</v>
      </c>
      <c r="G9" s="15">
        <v>627425287</v>
      </c>
      <c r="H9" s="15">
        <v>788625287</v>
      </c>
      <c r="I9" s="2"/>
      <c r="J9" s="2"/>
      <c r="K9" s="2"/>
    </row>
    <row r="10" spans="1:11" x14ac:dyDescent="0.25">
      <c r="A10" s="13" t="s">
        <v>21</v>
      </c>
      <c r="B10" s="2"/>
      <c r="C10" s="2"/>
      <c r="D10" s="2">
        <v>47775000</v>
      </c>
      <c r="E10" s="2">
        <v>47775000</v>
      </c>
      <c r="F10" s="2">
        <v>47775000</v>
      </c>
      <c r="G10" s="15">
        <v>147775000</v>
      </c>
      <c r="H10" s="15">
        <v>147775000</v>
      </c>
      <c r="I10" s="2"/>
      <c r="J10" s="2"/>
      <c r="K10" s="2"/>
    </row>
    <row r="11" spans="1:11" x14ac:dyDescent="0.25"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1" t="s">
        <v>22</v>
      </c>
      <c r="B12" s="9">
        <f t="shared" ref="B12:H12" si="1">SUM(B13:B18)</f>
        <v>3110316609</v>
      </c>
      <c r="C12" s="9">
        <f t="shared" si="1"/>
        <v>3280684193</v>
      </c>
      <c r="D12" s="9">
        <f t="shared" si="1"/>
        <v>3484653412</v>
      </c>
      <c r="E12" s="9">
        <f t="shared" si="1"/>
        <v>3656793146</v>
      </c>
      <c r="F12" s="9">
        <f t="shared" si="1"/>
        <v>5343672442</v>
      </c>
      <c r="G12" s="9">
        <f t="shared" si="1"/>
        <v>5002182135</v>
      </c>
      <c r="H12" s="9">
        <f t="shared" si="1"/>
        <v>5124262535</v>
      </c>
      <c r="I12" s="2"/>
      <c r="J12" s="2"/>
      <c r="K12" s="2"/>
    </row>
    <row r="13" spans="1:11" x14ac:dyDescent="0.25">
      <c r="A13" s="7" t="s">
        <v>23</v>
      </c>
      <c r="B13" s="2">
        <v>1932054798</v>
      </c>
      <c r="C13" s="2">
        <v>1932054798</v>
      </c>
      <c r="D13" s="2">
        <v>2444977246</v>
      </c>
      <c r="E13" s="2">
        <v>2099144795</v>
      </c>
      <c r="F13" s="2">
        <v>2330226894</v>
      </c>
      <c r="G13" s="15">
        <v>2603129602</v>
      </c>
      <c r="H13" s="15">
        <v>2640400810</v>
      </c>
      <c r="I13" s="2"/>
      <c r="J13" s="2"/>
      <c r="K13" s="2"/>
    </row>
    <row r="14" spans="1:11" x14ac:dyDescent="0.25">
      <c r="A14" s="13" t="s">
        <v>24</v>
      </c>
      <c r="B14" s="2">
        <v>744297743</v>
      </c>
      <c r="C14" s="2">
        <v>744297743</v>
      </c>
      <c r="D14" s="2">
        <v>572461355</v>
      </c>
      <c r="E14" s="2">
        <v>1035185196</v>
      </c>
      <c r="F14" s="2">
        <v>894446219</v>
      </c>
      <c r="G14" s="15">
        <v>614701665</v>
      </c>
      <c r="H14" s="15">
        <v>841252425</v>
      </c>
      <c r="I14" s="2"/>
      <c r="J14" s="2"/>
      <c r="K14" s="2"/>
    </row>
    <row r="15" spans="1:11" x14ac:dyDescent="0.25">
      <c r="A15" s="13" t="s">
        <v>26</v>
      </c>
      <c r="B15" s="2">
        <v>1323217</v>
      </c>
      <c r="C15" s="2">
        <v>1323217</v>
      </c>
      <c r="D15" s="2">
        <v>1444084</v>
      </c>
      <c r="E15" s="2">
        <v>2327134</v>
      </c>
      <c r="F15" s="2">
        <v>2327134</v>
      </c>
      <c r="G15" s="15">
        <v>1523217</v>
      </c>
      <c r="H15" s="15">
        <v>3046434</v>
      </c>
      <c r="I15" s="2"/>
      <c r="J15" s="2"/>
      <c r="K15" s="2"/>
    </row>
    <row r="16" spans="1:11" x14ac:dyDescent="0.25">
      <c r="A16" s="13" t="s">
        <v>28</v>
      </c>
      <c r="B16" s="2">
        <v>296032372</v>
      </c>
      <c r="C16" s="2">
        <v>428472982</v>
      </c>
      <c r="D16" s="2">
        <v>294518933</v>
      </c>
      <c r="E16" s="2">
        <v>385404179</v>
      </c>
      <c r="F16" s="2">
        <v>481926460</v>
      </c>
      <c r="G16" s="15">
        <v>812877001</v>
      </c>
      <c r="H16" s="15">
        <v>759864211</v>
      </c>
      <c r="I16" s="2"/>
      <c r="J16" s="2"/>
      <c r="K16" s="2"/>
    </row>
    <row r="17" spans="1:11" x14ac:dyDescent="0.25">
      <c r="A17" s="13" t="s">
        <v>29</v>
      </c>
      <c r="B17" s="2">
        <v>95741174</v>
      </c>
      <c r="C17" s="2">
        <v>95741174</v>
      </c>
      <c r="D17" s="2">
        <v>87954250</v>
      </c>
      <c r="E17" s="2">
        <v>86792987</v>
      </c>
      <c r="F17" s="2">
        <v>87825740</v>
      </c>
      <c r="G17" s="15">
        <v>241797144</v>
      </c>
      <c r="H17" s="15">
        <v>234710241</v>
      </c>
      <c r="I17" s="2"/>
      <c r="J17" s="2"/>
      <c r="K17" s="2"/>
    </row>
    <row r="18" spans="1:11" x14ac:dyDescent="0.25">
      <c r="A18" s="13" t="s">
        <v>30</v>
      </c>
      <c r="B18" s="2">
        <v>40867305</v>
      </c>
      <c r="C18" s="2">
        <v>78794279</v>
      </c>
      <c r="D18" s="2">
        <v>83297544</v>
      </c>
      <c r="E18" s="2">
        <v>47938855</v>
      </c>
      <c r="F18" s="2">
        <v>1546919995</v>
      </c>
      <c r="G18" s="15">
        <v>728153506</v>
      </c>
      <c r="H18" s="15">
        <v>644988414</v>
      </c>
      <c r="I18" s="2"/>
      <c r="J18" s="2"/>
      <c r="K18" s="2"/>
    </row>
    <row r="19" spans="1:11" x14ac:dyDescent="0.25"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1"/>
      <c r="B20" s="9">
        <f t="shared" ref="B20:D20" si="2">SUM(B7,B12)</f>
        <v>7110941640</v>
      </c>
      <c r="C20" s="9">
        <f t="shared" si="2"/>
        <v>7245402569</v>
      </c>
      <c r="D20" s="9">
        <f t="shared" si="2"/>
        <v>7999134364</v>
      </c>
      <c r="E20" s="9">
        <f>SUM(E7,E12)+1</f>
        <v>8397283885</v>
      </c>
      <c r="F20" s="9">
        <f t="shared" ref="F20:H20" si="3">SUM(F7,F12)</f>
        <v>10098208281</v>
      </c>
      <c r="G20" s="9">
        <f t="shared" si="3"/>
        <v>10412013082</v>
      </c>
      <c r="H20" s="9">
        <f t="shared" si="3"/>
        <v>10856285064</v>
      </c>
      <c r="I20" s="2"/>
      <c r="J20" s="2"/>
      <c r="K20" s="2"/>
    </row>
    <row r="21" spans="1:11" ht="15.75" customHeight="1" x14ac:dyDescent="0.25">
      <c r="A21" s="1"/>
      <c r="B21" s="9"/>
      <c r="C21" s="9"/>
      <c r="D21" s="9"/>
      <c r="E21" s="9"/>
      <c r="F21" s="9"/>
      <c r="G21" s="2"/>
      <c r="H21" s="2"/>
      <c r="I21" s="2"/>
      <c r="J21" s="2"/>
      <c r="K21" s="2"/>
    </row>
    <row r="22" spans="1:11" ht="15.75" customHeight="1" x14ac:dyDescent="0.25">
      <c r="A22" s="25" t="s">
        <v>34</v>
      </c>
      <c r="G22" s="2"/>
      <c r="H22" s="2"/>
      <c r="I22" s="2"/>
      <c r="J22" s="2"/>
      <c r="K22" s="2"/>
    </row>
    <row r="23" spans="1:11" ht="15.75" customHeight="1" x14ac:dyDescent="0.25">
      <c r="A23" s="26" t="s">
        <v>36</v>
      </c>
      <c r="G23" s="2"/>
      <c r="H23" s="2"/>
      <c r="I23" s="2"/>
      <c r="J23" s="2"/>
      <c r="K23" s="2"/>
    </row>
    <row r="24" spans="1:11" ht="15.75" customHeight="1" x14ac:dyDescent="0.25">
      <c r="A24" s="21" t="s">
        <v>37</v>
      </c>
      <c r="B24" s="9">
        <f t="shared" ref="B24:H24" si="4">SUM(B25:B28)</f>
        <v>472128068</v>
      </c>
      <c r="C24" s="9">
        <f t="shared" si="4"/>
        <v>513530844</v>
      </c>
      <c r="D24" s="9">
        <f t="shared" si="4"/>
        <v>795614996</v>
      </c>
      <c r="E24" s="9">
        <f t="shared" si="4"/>
        <v>708052372</v>
      </c>
      <c r="F24" s="9">
        <f t="shared" si="4"/>
        <v>522219206</v>
      </c>
      <c r="G24" s="9">
        <f t="shared" si="4"/>
        <v>1255175701</v>
      </c>
      <c r="H24" s="9">
        <f t="shared" si="4"/>
        <v>1335712753</v>
      </c>
      <c r="I24" s="2"/>
      <c r="J24" s="2"/>
      <c r="K24" s="2"/>
    </row>
    <row r="25" spans="1:11" ht="15.75" customHeight="1" x14ac:dyDescent="0.25">
      <c r="A25" s="13" t="s">
        <v>39</v>
      </c>
      <c r="B25" s="2">
        <v>357298009</v>
      </c>
      <c r="C25" s="2">
        <v>333190116</v>
      </c>
      <c r="D25" s="2">
        <v>638845657</v>
      </c>
      <c r="E25" s="2">
        <v>448970096</v>
      </c>
      <c r="F25" s="2">
        <v>265634075</v>
      </c>
      <c r="G25" s="15">
        <v>1071379917</v>
      </c>
      <c r="H25" s="15">
        <v>1138368970</v>
      </c>
      <c r="I25" s="2"/>
      <c r="J25" s="2"/>
      <c r="K25" s="2"/>
    </row>
    <row r="26" spans="1:11" ht="15.75" customHeight="1" x14ac:dyDescent="0.25">
      <c r="A26" s="13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3" t="s">
        <v>44</v>
      </c>
      <c r="B27" s="2">
        <v>99094264</v>
      </c>
      <c r="C27" s="2">
        <v>117585472</v>
      </c>
      <c r="D27" s="2">
        <v>145934310</v>
      </c>
      <c r="E27" s="2">
        <v>148476673</v>
      </c>
      <c r="F27" s="2">
        <v>150835599</v>
      </c>
      <c r="G27" s="15">
        <v>179395550</v>
      </c>
      <c r="H27" s="15">
        <v>183092755</v>
      </c>
      <c r="I27" s="2"/>
      <c r="J27" s="2"/>
      <c r="K27" s="2"/>
    </row>
    <row r="28" spans="1:11" ht="15.75" customHeight="1" x14ac:dyDescent="0.25">
      <c r="A28" s="13" t="s">
        <v>45</v>
      </c>
      <c r="B28" s="2">
        <v>15735795</v>
      </c>
      <c r="C28" s="2">
        <v>62755256</v>
      </c>
      <c r="D28" s="2">
        <v>10835029</v>
      </c>
      <c r="E28" s="2">
        <v>110605603</v>
      </c>
      <c r="F28" s="2">
        <v>105749532</v>
      </c>
      <c r="G28" s="15">
        <v>4400234</v>
      </c>
      <c r="H28" s="15">
        <v>14251028</v>
      </c>
      <c r="I28" s="2"/>
      <c r="J28" s="2"/>
      <c r="K28" s="2"/>
    </row>
    <row r="29" spans="1:11" ht="15.75" customHeight="1" x14ac:dyDescent="0.25">
      <c r="B29" s="7"/>
      <c r="C29" s="7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1" t="s">
        <v>48</v>
      </c>
      <c r="B30" s="9">
        <f t="shared" ref="B30:H30" si="5">SUM(B31:B35)</f>
        <v>1871129157</v>
      </c>
      <c r="C30" s="9">
        <f t="shared" si="5"/>
        <v>1857388087</v>
      </c>
      <c r="D30" s="9">
        <f t="shared" si="5"/>
        <v>2187639491</v>
      </c>
      <c r="E30" s="9">
        <f t="shared" si="5"/>
        <v>2557846290</v>
      </c>
      <c r="F30" s="9">
        <f t="shared" si="5"/>
        <v>2829209873</v>
      </c>
      <c r="G30" s="9">
        <f t="shared" si="5"/>
        <v>2303483336</v>
      </c>
      <c r="H30" s="9">
        <f t="shared" si="5"/>
        <v>2549792661</v>
      </c>
      <c r="I30" s="2"/>
      <c r="J30" s="2"/>
      <c r="K30" s="2"/>
    </row>
    <row r="31" spans="1:11" ht="15.75" customHeight="1" x14ac:dyDescent="0.25">
      <c r="A31" s="13" t="s">
        <v>50</v>
      </c>
      <c r="B31" s="2">
        <v>864263427</v>
      </c>
      <c r="C31" s="2">
        <v>797032570</v>
      </c>
      <c r="D31" s="2">
        <v>929832229</v>
      </c>
      <c r="E31" s="2">
        <v>991028610</v>
      </c>
      <c r="F31" s="2">
        <v>1047297992</v>
      </c>
      <c r="G31" s="15">
        <v>1011049846</v>
      </c>
      <c r="H31" s="15">
        <v>1130201117</v>
      </c>
      <c r="I31" s="2"/>
      <c r="J31" s="2"/>
      <c r="K31" s="2"/>
    </row>
    <row r="32" spans="1:11" ht="15.75" customHeight="1" x14ac:dyDescent="0.25">
      <c r="A32" s="13" t="s">
        <v>51</v>
      </c>
      <c r="B32" s="2">
        <v>165648375</v>
      </c>
      <c r="C32" s="2">
        <v>165648375</v>
      </c>
      <c r="D32" s="2">
        <v>242533116</v>
      </c>
      <c r="E32" s="2">
        <v>414061607</v>
      </c>
      <c r="F32" s="2">
        <v>233940161</v>
      </c>
      <c r="G32" s="15">
        <v>195285177</v>
      </c>
      <c r="H32" s="15">
        <v>161231591</v>
      </c>
      <c r="I32" s="2"/>
      <c r="J32" s="2"/>
      <c r="K32" s="2"/>
    </row>
    <row r="33" spans="1:11" ht="15.75" customHeight="1" x14ac:dyDescent="0.25">
      <c r="A33" s="13" t="s">
        <v>53</v>
      </c>
      <c r="B33" s="2">
        <v>10234423</v>
      </c>
      <c r="C33" s="2">
        <v>10234423</v>
      </c>
      <c r="D33" s="2">
        <v>11114656</v>
      </c>
      <c r="E33" s="2">
        <v>9437845</v>
      </c>
      <c r="F33" s="2">
        <v>50031857</v>
      </c>
      <c r="G33" s="15">
        <v>15693506</v>
      </c>
      <c r="H33" s="15">
        <v>4400234</v>
      </c>
      <c r="I33" s="2"/>
      <c r="J33" s="2"/>
      <c r="K33" s="2"/>
    </row>
    <row r="34" spans="1:11" ht="15.75" customHeight="1" x14ac:dyDescent="0.25">
      <c r="A34" s="13" t="s">
        <v>54</v>
      </c>
      <c r="B34" s="2">
        <v>615213177</v>
      </c>
      <c r="C34" s="2">
        <v>627693796</v>
      </c>
      <c r="D34" s="2">
        <v>792253476</v>
      </c>
      <c r="E34" s="2">
        <v>930073645</v>
      </c>
      <c r="F34" s="2">
        <v>1275259561</v>
      </c>
      <c r="G34" s="15">
        <v>881408236</v>
      </c>
      <c r="H34" s="15">
        <v>1005351123</v>
      </c>
      <c r="I34" s="2"/>
      <c r="J34" s="2"/>
      <c r="K34" s="2"/>
    </row>
    <row r="35" spans="1:11" ht="15.75" customHeight="1" x14ac:dyDescent="0.25">
      <c r="A35" s="13" t="s">
        <v>55</v>
      </c>
      <c r="B35" s="2">
        <v>215769755</v>
      </c>
      <c r="C35" s="2">
        <v>256778923</v>
      </c>
      <c r="D35" s="2">
        <v>211906014</v>
      </c>
      <c r="E35" s="2">
        <v>213244583</v>
      </c>
      <c r="F35" s="2">
        <v>222680302</v>
      </c>
      <c r="G35" s="15">
        <v>200046571</v>
      </c>
      <c r="H35" s="15">
        <v>248608596</v>
      </c>
      <c r="I35" s="2"/>
      <c r="J35" s="2"/>
      <c r="K35" s="2"/>
    </row>
    <row r="36" spans="1:11" ht="15.75" customHeight="1" x14ac:dyDescent="0.25">
      <c r="A36" s="1"/>
      <c r="B36" s="7"/>
      <c r="C36" s="7"/>
      <c r="D36" s="2"/>
      <c r="E36" s="7"/>
      <c r="F36" s="2"/>
      <c r="G36" s="2"/>
      <c r="H36" s="2"/>
      <c r="I36" s="2"/>
      <c r="J36" s="2"/>
      <c r="K36" s="2"/>
    </row>
    <row r="37" spans="1:11" ht="15.75" customHeight="1" x14ac:dyDescent="0.25">
      <c r="A37" s="1"/>
      <c r="B37" s="9">
        <f t="shared" ref="B37:H37" si="6">SUM(B24,B30)</f>
        <v>2343257225</v>
      </c>
      <c r="C37" s="9">
        <f t="shared" si="6"/>
        <v>2370918931</v>
      </c>
      <c r="D37" s="9">
        <f t="shared" si="6"/>
        <v>2983254487</v>
      </c>
      <c r="E37" s="9">
        <f t="shared" si="6"/>
        <v>3265898662</v>
      </c>
      <c r="F37" s="9">
        <f t="shared" si="6"/>
        <v>3351429079</v>
      </c>
      <c r="G37" s="9">
        <f t="shared" si="6"/>
        <v>3558659037</v>
      </c>
      <c r="H37" s="9">
        <f t="shared" si="6"/>
        <v>3885505414</v>
      </c>
      <c r="I37" s="2"/>
      <c r="J37" s="2"/>
      <c r="K37" s="2"/>
    </row>
    <row r="38" spans="1:11" ht="15.75" customHeight="1" x14ac:dyDescent="0.25">
      <c r="A38" s="1"/>
      <c r="B38" s="1"/>
      <c r="C38" s="1"/>
      <c r="D38" s="1"/>
      <c r="E38" s="1"/>
      <c r="F38" s="1"/>
      <c r="G38" s="2"/>
      <c r="H38" s="2"/>
      <c r="I38" s="2"/>
      <c r="J38" s="2"/>
      <c r="K38" s="2"/>
    </row>
    <row r="39" spans="1:11" ht="15.75" customHeight="1" x14ac:dyDescent="0.25">
      <c r="A39" s="21" t="s">
        <v>60</v>
      </c>
      <c r="B39" s="9">
        <f t="shared" ref="B39:H39" si="7">SUM(B40:B43)</f>
        <v>4767684414</v>
      </c>
      <c r="C39" s="9">
        <f t="shared" si="7"/>
        <v>4874483638</v>
      </c>
      <c r="D39" s="9">
        <f t="shared" si="7"/>
        <v>5015879877</v>
      </c>
      <c r="E39" s="9">
        <f t="shared" si="7"/>
        <v>6282426874</v>
      </c>
      <c r="F39" s="9">
        <f t="shared" si="7"/>
        <v>6746779203</v>
      </c>
      <c r="G39" s="9">
        <f t="shared" si="7"/>
        <v>6853354046</v>
      </c>
      <c r="H39" s="9">
        <f t="shared" si="7"/>
        <v>6970779651</v>
      </c>
      <c r="I39" s="2"/>
      <c r="J39" s="2"/>
      <c r="K39" s="2"/>
    </row>
    <row r="40" spans="1:11" ht="15.75" customHeight="1" x14ac:dyDescent="0.25">
      <c r="A40" s="13" t="s">
        <v>63</v>
      </c>
      <c r="B40" s="2">
        <v>1000000000</v>
      </c>
      <c r="C40" s="2">
        <v>1000000000</v>
      </c>
      <c r="D40" s="2">
        <v>1000000000</v>
      </c>
      <c r="E40" s="2">
        <v>1000000000</v>
      </c>
      <c r="F40" s="2">
        <v>1348958330</v>
      </c>
      <c r="G40" s="15">
        <v>1348958330</v>
      </c>
      <c r="H40" s="15">
        <v>1348958330</v>
      </c>
      <c r="I40" s="2"/>
      <c r="J40" s="2"/>
      <c r="K40" s="2"/>
    </row>
    <row r="41" spans="1:11" ht="15.75" customHeight="1" x14ac:dyDescent="0.25">
      <c r="A41" s="13" t="s">
        <v>66</v>
      </c>
      <c r="B41" s="2"/>
      <c r="C41" s="2"/>
      <c r="D41" s="2"/>
      <c r="E41" s="2">
        <v>1151041650</v>
      </c>
      <c r="F41" s="2">
        <v>1151041650</v>
      </c>
      <c r="G41" s="15">
        <v>1104070338</v>
      </c>
      <c r="H41" s="15">
        <v>1104070338</v>
      </c>
      <c r="I41" s="2"/>
      <c r="J41" s="2"/>
      <c r="K41" s="2"/>
    </row>
    <row r="42" spans="1:11" ht="15.75" customHeight="1" x14ac:dyDescent="0.25">
      <c r="A42" s="13" t="s">
        <v>67</v>
      </c>
      <c r="B42" s="2">
        <v>1986590489</v>
      </c>
      <c r="C42" s="2">
        <v>1986590489</v>
      </c>
      <c r="D42" s="2">
        <v>1986590489</v>
      </c>
      <c r="E42" s="2">
        <v>1986590489</v>
      </c>
      <c r="F42" s="2">
        <v>1986590489</v>
      </c>
      <c r="G42" s="15">
        <v>1986590489</v>
      </c>
      <c r="H42" s="15">
        <v>1986590489</v>
      </c>
      <c r="I42" s="2"/>
      <c r="J42" s="2"/>
      <c r="K42" s="2"/>
    </row>
    <row r="43" spans="1:11" ht="15.75" customHeight="1" x14ac:dyDescent="0.25">
      <c r="A43" s="13" t="s">
        <v>68</v>
      </c>
      <c r="B43" s="2">
        <v>1781093925</v>
      </c>
      <c r="C43" s="2">
        <v>1887893149</v>
      </c>
      <c r="D43" s="2">
        <v>2029289388</v>
      </c>
      <c r="E43" s="2">
        <v>2144794735</v>
      </c>
      <c r="F43" s="2">
        <v>2260188734</v>
      </c>
      <c r="G43" s="15">
        <v>2413734889</v>
      </c>
      <c r="H43" s="15">
        <v>2531160494</v>
      </c>
      <c r="I43" s="2"/>
      <c r="J43" s="2"/>
      <c r="K43" s="2"/>
    </row>
    <row r="44" spans="1:11" ht="15.75" customHeight="1" x14ac:dyDescent="0.25"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1"/>
      <c r="B45" s="9">
        <f t="shared" ref="B45:C45" si="8">SUM(B39,B37)+1</f>
        <v>7110941640</v>
      </c>
      <c r="C45" s="9">
        <f t="shared" si="8"/>
        <v>7245402570</v>
      </c>
      <c r="D45" s="9">
        <f>SUM(D39,D37)</f>
        <v>7999134364</v>
      </c>
      <c r="E45" s="9">
        <f t="shared" ref="E45:F45" si="9">SUM(E39,E37)-1</f>
        <v>9548325535</v>
      </c>
      <c r="F45" s="9">
        <f t="shared" si="9"/>
        <v>10098208281</v>
      </c>
      <c r="G45" s="9">
        <f t="shared" ref="G45:H45" si="10">SUM(G39,G37)-1</f>
        <v>10412013082</v>
      </c>
      <c r="H45" s="9">
        <f t="shared" si="10"/>
        <v>10856285064</v>
      </c>
      <c r="I45" s="2"/>
      <c r="J45" s="2"/>
      <c r="K45" s="2"/>
    </row>
    <row r="46" spans="1:11" ht="15.75" customHeight="1" x14ac:dyDescent="0.25">
      <c r="G46" s="2"/>
      <c r="H46" s="2"/>
      <c r="I46" s="2"/>
      <c r="J46" s="2"/>
      <c r="K46" s="2"/>
    </row>
    <row r="47" spans="1:11" ht="15.75" customHeight="1" x14ac:dyDescent="0.25">
      <c r="A47" s="11" t="s">
        <v>74</v>
      </c>
      <c r="B47" s="33">
        <f t="shared" ref="B47:H47" si="11">B39/(B40/10)</f>
        <v>47.67684414</v>
      </c>
      <c r="C47" s="33">
        <f t="shared" si="11"/>
        <v>48.744836380000002</v>
      </c>
      <c r="D47" s="33">
        <f t="shared" si="11"/>
        <v>50.158798769999997</v>
      </c>
      <c r="E47" s="33">
        <f t="shared" si="11"/>
        <v>62.824268740000001</v>
      </c>
      <c r="F47" s="33">
        <f t="shared" si="11"/>
        <v>50.014733983665749</v>
      </c>
      <c r="G47" s="33">
        <f t="shared" si="11"/>
        <v>50.804786875811054</v>
      </c>
      <c r="H47" s="33">
        <f t="shared" si="11"/>
        <v>51.675277849390646</v>
      </c>
      <c r="I47" s="2"/>
      <c r="J47" s="2"/>
      <c r="K47" s="2"/>
    </row>
    <row r="48" spans="1:11" ht="15.75" customHeight="1" x14ac:dyDescent="0.25">
      <c r="A48" s="11" t="s">
        <v>77</v>
      </c>
      <c r="B48" s="2">
        <f t="shared" ref="B48:H48" si="12">B40/10</f>
        <v>100000000</v>
      </c>
      <c r="C48" s="2">
        <f t="shared" si="12"/>
        <v>100000000</v>
      </c>
      <c r="D48" s="2">
        <f t="shared" si="12"/>
        <v>100000000</v>
      </c>
      <c r="E48" s="2">
        <f t="shared" si="12"/>
        <v>100000000</v>
      </c>
      <c r="F48" s="2">
        <f t="shared" si="12"/>
        <v>134895833</v>
      </c>
      <c r="G48" s="2">
        <f t="shared" si="12"/>
        <v>134895833</v>
      </c>
      <c r="H48" s="2">
        <f t="shared" si="12"/>
        <v>134895833</v>
      </c>
      <c r="I48" s="2"/>
      <c r="J48" s="2"/>
      <c r="K48" s="2"/>
    </row>
    <row r="49" spans="7:11" ht="15.75" customHeight="1" x14ac:dyDescent="0.25">
      <c r="G49" s="2"/>
      <c r="H49" s="2"/>
      <c r="I49" s="2"/>
      <c r="J49" s="2"/>
      <c r="K49" s="2"/>
    </row>
    <row r="50" spans="7:11" ht="15.75" customHeight="1" x14ac:dyDescent="0.25">
      <c r="G50" s="2"/>
      <c r="H50" s="2"/>
      <c r="I50" s="2"/>
      <c r="J50" s="2"/>
      <c r="K50" s="2"/>
    </row>
    <row r="51" spans="7:11" ht="15.75" customHeight="1" x14ac:dyDescent="0.25">
      <c r="G51" s="2"/>
      <c r="H51" s="2"/>
      <c r="I51" s="2"/>
      <c r="J51" s="2"/>
      <c r="K51" s="2"/>
    </row>
    <row r="52" spans="7:11" ht="15.75" customHeight="1" x14ac:dyDescent="0.25">
      <c r="G52" s="2"/>
      <c r="H52" s="2"/>
      <c r="I52" s="2"/>
      <c r="J52" s="2"/>
      <c r="K52" s="2"/>
    </row>
    <row r="53" spans="7:11" ht="15.75" customHeight="1" x14ac:dyDescent="0.25">
      <c r="G53" s="2"/>
      <c r="H53" s="2"/>
      <c r="I53" s="2"/>
      <c r="J53" s="2"/>
      <c r="K53" s="2"/>
    </row>
    <row r="54" spans="7:11" ht="15.75" customHeight="1" x14ac:dyDescent="0.25">
      <c r="G54" s="2"/>
      <c r="H54" s="2"/>
      <c r="I54" s="2"/>
      <c r="J54" s="2"/>
      <c r="K54" s="2"/>
    </row>
    <row r="55" spans="7:11" ht="15.75" customHeight="1" x14ac:dyDescent="0.25">
      <c r="G55" s="2"/>
      <c r="H55" s="2"/>
      <c r="I55" s="2"/>
      <c r="J55" s="2"/>
      <c r="K55" s="2"/>
    </row>
    <row r="56" spans="7:11" ht="15.75" customHeight="1" x14ac:dyDescent="0.25">
      <c r="G56" s="2"/>
      <c r="H56" s="2"/>
      <c r="I56" s="2"/>
      <c r="J56" s="2"/>
      <c r="K56" s="2"/>
    </row>
    <row r="57" spans="7:11" ht="15.75" customHeight="1" x14ac:dyDescent="0.25">
      <c r="G57" s="2"/>
      <c r="H57" s="2"/>
      <c r="I57" s="2"/>
      <c r="J57" s="2"/>
      <c r="K57" s="2"/>
    </row>
    <row r="58" spans="7:11" ht="15.75" customHeight="1" x14ac:dyDescent="0.25">
      <c r="G58" s="2"/>
      <c r="H58" s="2"/>
      <c r="I58" s="2"/>
      <c r="J58" s="2"/>
      <c r="K58" s="2"/>
    </row>
    <row r="59" spans="7:11" ht="15.75" customHeight="1" x14ac:dyDescent="0.25">
      <c r="G59" s="2"/>
      <c r="H59" s="2"/>
      <c r="I59" s="2"/>
      <c r="J59" s="2"/>
      <c r="K59" s="2"/>
    </row>
    <row r="60" spans="7:11" ht="15.75" customHeight="1" x14ac:dyDescent="0.25">
      <c r="G60" s="2"/>
      <c r="H60" s="2"/>
      <c r="I60" s="2"/>
      <c r="J60" s="2"/>
      <c r="K60" s="2"/>
    </row>
    <row r="61" spans="7:11" ht="15.75" customHeight="1" x14ac:dyDescent="0.25">
      <c r="G61" s="2"/>
      <c r="H61" s="2"/>
      <c r="I61" s="2"/>
      <c r="J61" s="2"/>
      <c r="K61" s="2"/>
    </row>
    <row r="62" spans="7:11" ht="15.75" customHeight="1" x14ac:dyDescent="0.25">
      <c r="G62" s="2"/>
      <c r="H62" s="2"/>
      <c r="I62" s="2"/>
      <c r="J62" s="2"/>
      <c r="K62" s="2"/>
    </row>
    <row r="63" spans="7:11" ht="15.75" customHeight="1" x14ac:dyDescent="0.2"/>
    <row r="64" spans="7:1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 x14ac:dyDescent="0.2"/>
  <cols>
    <col min="1" max="1" width="37.25" customWidth="1"/>
    <col min="2" max="5" width="11.875" customWidth="1"/>
    <col min="6" max="6" width="12.125" customWidth="1"/>
    <col min="7" max="7" width="13.25" customWidth="1"/>
    <col min="8" max="8" width="13.125" customWidth="1"/>
    <col min="9" max="26" width="7.625" customWidth="1"/>
  </cols>
  <sheetData>
    <row r="1" spans="1:12" x14ac:dyDescent="0.25">
      <c r="A1" s="1" t="s">
        <v>0</v>
      </c>
      <c r="B1" s="2"/>
      <c r="C1" s="2"/>
      <c r="D1" s="2"/>
      <c r="E1" s="2"/>
      <c r="F1" s="2"/>
    </row>
    <row r="2" spans="1:12" ht="15.75" x14ac:dyDescent="0.25">
      <c r="A2" s="1" t="s">
        <v>2</v>
      </c>
      <c r="B2" s="4"/>
      <c r="E2" s="2"/>
      <c r="F2" s="2"/>
    </row>
    <row r="3" spans="1:12" ht="15.75" x14ac:dyDescent="0.25">
      <c r="A3" s="1" t="s">
        <v>3</v>
      </c>
      <c r="B3" s="4"/>
      <c r="C3" s="4"/>
      <c r="D3" s="4"/>
      <c r="E3" s="9"/>
      <c r="F3" s="9"/>
    </row>
    <row r="4" spans="1:12" ht="15.75" x14ac:dyDescent="0.25">
      <c r="A4" s="4"/>
      <c r="B4" s="6" t="s">
        <v>5</v>
      </c>
      <c r="C4" s="6" t="s">
        <v>6</v>
      </c>
      <c r="D4" s="6" t="s">
        <v>7</v>
      </c>
      <c r="E4" s="6" t="s">
        <v>5</v>
      </c>
      <c r="F4" s="1" t="s">
        <v>6</v>
      </c>
      <c r="G4" s="1" t="s">
        <v>7</v>
      </c>
      <c r="H4" s="1" t="s">
        <v>5</v>
      </c>
    </row>
    <row r="5" spans="1:12" ht="15.75" x14ac:dyDescent="0.25">
      <c r="A5" s="4"/>
      <c r="B5" s="8">
        <v>43100</v>
      </c>
      <c r="C5" s="8">
        <v>43190</v>
      </c>
      <c r="D5" s="8">
        <v>43373</v>
      </c>
      <c r="E5" s="8">
        <v>43465</v>
      </c>
      <c r="F5" s="12">
        <v>43527</v>
      </c>
      <c r="G5" s="14">
        <v>43738</v>
      </c>
      <c r="H5" s="14">
        <v>43830</v>
      </c>
    </row>
    <row r="6" spans="1:12" x14ac:dyDescent="0.25">
      <c r="A6" s="11" t="s">
        <v>10</v>
      </c>
      <c r="B6" s="2">
        <v>1257010891</v>
      </c>
      <c r="C6" s="2">
        <v>1287204404</v>
      </c>
      <c r="D6" s="2">
        <v>1281292218</v>
      </c>
      <c r="E6" s="2">
        <v>1548288492</v>
      </c>
      <c r="F6" s="2">
        <v>4387264677</v>
      </c>
      <c r="G6" s="15">
        <v>1320396773</v>
      </c>
      <c r="H6" s="15">
        <v>1604322439</v>
      </c>
      <c r="I6" s="2"/>
      <c r="J6" s="2"/>
      <c r="K6" s="2"/>
      <c r="L6" s="2"/>
    </row>
    <row r="7" spans="1:12" x14ac:dyDescent="0.25">
      <c r="A7" s="13" t="s">
        <v>11</v>
      </c>
      <c r="B7" s="17">
        <v>996368532</v>
      </c>
      <c r="C7" s="17">
        <v>1014893982</v>
      </c>
      <c r="D7" s="17">
        <v>1015018000</v>
      </c>
      <c r="E7" s="17">
        <v>1224681520</v>
      </c>
      <c r="F7" s="17">
        <v>3473143654</v>
      </c>
      <c r="G7" s="19">
        <v>1044367507</v>
      </c>
      <c r="H7" s="24">
        <v>1266316578</v>
      </c>
      <c r="I7" s="2"/>
      <c r="J7" s="2"/>
      <c r="K7" s="2"/>
      <c r="L7" s="2"/>
    </row>
    <row r="8" spans="1:12" x14ac:dyDescent="0.25">
      <c r="A8" s="11" t="s">
        <v>35</v>
      </c>
      <c r="B8" s="9">
        <f t="shared" ref="B8:H8" si="0">B6-B7</f>
        <v>260642359</v>
      </c>
      <c r="C8" s="9">
        <f t="shared" si="0"/>
        <v>272310422</v>
      </c>
      <c r="D8" s="9">
        <f t="shared" si="0"/>
        <v>266274218</v>
      </c>
      <c r="E8" s="9">
        <f t="shared" si="0"/>
        <v>323606972</v>
      </c>
      <c r="F8" s="9">
        <f t="shared" si="0"/>
        <v>914121023</v>
      </c>
      <c r="G8" s="9">
        <f t="shared" si="0"/>
        <v>276029266</v>
      </c>
      <c r="H8" s="9">
        <f t="shared" si="0"/>
        <v>338005861</v>
      </c>
      <c r="I8" s="2"/>
      <c r="J8" s="2"/>
      <c r="K8" s="2"/>
      <c r="L8" s="2"/>
    </row>
    <row r="9" spans="1:12" x14ac:dyDescent="0.25">
      <c r="A9" s="27"/>
      <c r="B9" s="1"/>
      <c r="C9" s="1"/>
      <c r="D9" s="9"/>
      <c r="E9" s="9"/>
      <c r="F9" s="9"/>
      <c r="G9" s="2"/>
      <c r="H9" s="2"/>
      <c r="I9" s="2"/>
      <c r="J9" s="2"/>
      <c r="K9" s="2"/>
      <c r="L9" s="2"/>
    </row>
    <row r="10" spans="1:12" x14ac:dyDescent="0.25">
      <c r="A10" s="11" t="s">
        <v>41</v>
      </c>
      <c r="B10" s="9">
        <v>106439247</v>
      </c>
      <c r="C10" s="9">
        <v>103792211</v>
      </c>
      <c r="D10" s="9">
        <v>120312609</v>
      </c>
      <c r="E10" s="9">
        <v>149559024</v>
      </c>
      <c r="F10" s="9">
        <v>401390469</v>
      </c>
      <c r="G10" s="28">
        <v>127841199</v>
      </c>
      <c r="H10" s="28">
        <v>131228300</v>
      </c>
      <c r="I10" s="2"/>
      <c r="J10" s="2"/>
      <c r="K10" s="2"/>
      <c r="L10" s="2"/>
    </row>
    <row r="11" spans="1:12" ht="15.75" customHeight="1" x14ac:dyDescent="0.25">
      <c r="G11" s="2"/>
      <c r="H11" s="2"/>
      <c r="I11" s="2"/>
      <c r="J11" s="2"/>
      <c r="K11" s="2"/>
      <c r="L11" s="2"/>
    </row>
    <row r="12" spans="1:12" x14ac:dyDescent="0.25">
      <c r="A12" s="27" t="s">
        <v>47</v>
      </c>
      <c r="B12" s="29">
        <f t="shared" ref="B12:H12" si="1">B8-B10</f>
        <v>154203112</v>
      </c>
      <c r="C12" s="29">
        <f t="shared" si="1"/>
        <v>168518211</v>
      </c>
      <c r="D12" s="29">
        <f t="shared" si="1"/>
        <v>145961609</v>
      </c>
      <c r="E12" s="29">
        <f t="shared" si="1"/>
        <v>174047948</v>
      </c>
      <c r="F12" s="29">
        <f t="shared" si="1"/>
        <v>512730554</v>
      </c>
      <c r="G12" s="29">
        <f t="shared" si="1"/>
        <v>148188067</v>
      </c>
      <c r="H12" s="29">
        <f t="shared" si="1"/>
        <v>206777561</v>
      </c>
      <c r="I12" s="2"/>
      <c r="J12" s="2"/>
      <c r="K12" s="2"/>
      <c r="L12" s="2"/>
    </row>
    <row r="13" spans="1:12" x14ac:dyDescent="0.25">
      <c r="A13" s="30" t="s">
        <v>52</v>
      </c>
      <c r="B13" s="9"/>
      <c r="C13" s="9"/>
      <c r="D13" s="9"/>
      <c r="E13" s="9"/>
      <c r="F13" s="9"/>
      <c r="G13" s="2"/>
      <c r="H13" s="2"/>
      <c r="I13" s="2"/>
      <c r="J13" s="2"/>
      <c r="K13" s="2"/>
      <c r="L13" s="2"/>
    </row>
    <row r="14" spans="1:12" x14ac:dyDescent="0.25">
      <c r="A14" s="13" t="s">
        <v>56</v>
      </c>
      <c r="B14" s="2">
        <v>34567383</v>
      </c>
      <c r="C14" s="2">
        <v>44699818</v>
      </c>
      <c r="D14" s="2">
        <v>40137667</v>
      </c>
      <c r="E14" s="2">
        <v>42228597</v>
      </c>
      <c r="F14" s="2">
        <v>142446313</v>
      </c>
      <c r="G14" s="15">
        <v>31634970</v>
      </c>
      <c r="H14" s="15">
        <v>76508996</v>
      </c>
      <c r="I14" s="2"/>
      <c r="J14" s="2"/>
      <c r="K14" s="2"/>
      <c r="L14" s="2"/>
    </row>
    <row r="15" spans="1:12" x14ac:dyDescent="0.25">
      <c r="A15" s="13" t="s">
        <v>57</v>
      </c>
      <c r="B15" s="2">
        <v>1898217</v>
      </c>
      <c r="C15" s="2">
        <v>1710717</v>
      </c>
      <c r="D15" s="2">
        <v>1444084</v>
      </c>
      <c r="E15" s="2">
        <v>2220060</v>
      </c>
      <c r="F15" s="2">
        <v>4811647</v>
      </c>
      <c r="G15" s="15">
        <v>1523217</v>
      </c>
      <c r="H15" s="15">
        <v>11655948</v>
      </c>
      <c r="I15" s="2"/>
      <c r="J15" s="2"/>
      <c r="K15" s="2"/>
      <c r="L15" s="2"/>
    </row>
    <row r="16" spans="1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11" t="s">
        <v>59</v>
      </c>
      <c r="B17" s="29">
        <f t="shared" ref="B17:H17" si="2">B12+B15-B14</f>
        <v>121533946</v>
      </c>
      <c r="C17" s="29">
        <f t="shared" si="2"/>
        <v>125529110</v>
      </c>
      <c r="D17" s="29">
        <f t="shared" si="2"/>
        <v>107268026</v>
      </c>
      <c r="E17" s="29">
        <f t="shared" si="2"/>
        <v>134039411</v>
      </c>
      <c r="F17" s="29">
        <f t="shared" si="2"/>
        <v>375095888</v>
      </c>
      <c r="G17" s="29">
        <f t="shared" si="2"/>
        <v>118076314</v>
      </c>
      <c r="H17" s="29">
        <f t="shared" si="2"/>
        <v>141924513</v>
      </c>
      <c r="I17" s="2"/>
      <c r="J17" s="2"/>
      <c r="K17" s="2"/>
      <c r="L17" s="2"/>
    </row>
    <row r="18" spans="1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7" t="s">
        <v>62</v>
      </c>
      <c r="B19" s="2">
        <v>6076697</v>
      </c>
      <c r="C19" s="2">
        <v>6276456</v>
      </c>
      <c r="D19" s="2">
        <v>5363401</v>
      </c>
      <c r="E19" s="2">
        <v>6701971</v>
      </c>
      <c r="F19" s="2">
        <v>18754794</v>
      </c>
      <c r="G19" s="15">
        <v>5903816</v>
      </c>
      <c r="H19" s="15">
        <v>7096226</v>
      </c>
      <c r="I19" s="2"/>
      <c r="J19" s="2"/>
      <c r="K19" s="2"/>
      <c r="L19" s="2"/>
    </row>
    <row r="20" spans="1:12" x14ac:dyDescent="0.25">
      <c r="A20" s="11" t="s">
        <v>64</v>
      </c>
      <c r="B20" s="29">
        <f>B17-B19</f>
        <v>115457249</v>
      </c>
      <c r="C20" s="29">
        <f>C17-C19+2</f>
        <v>119252656</v>
      </c>
      <c r="D20" s="29">
        <f t="shared" ref="D20:F20" si="3">D17-D19</f>
        <v>101904625</v>
      </c>
      <c r="E20" s="29">
        <f t="shared" si="3"/>
        <v>127337440</v>
      </c>
      <c r="F20" s="29">
        <f t="shared" si="3"/>
        <v>356341094</v>
      </c>
      <c r="G20" s="29">
        <f>G17-G19+1</f>
        <v>112172499</v>
      </c>
      <c r="H20" s="29">
        <f>H17-H19</f>
        <v>134828287</v>
      </c>
      <c r="I20" s="2"/>
      <c r="J20" s="2"/>
      <c r="K20" s="2"/>
      <c r="L20" s="2"/>
    </row>
    <row r="21" spans="1:12" ht="15.75" customHeight="1" x14ac:dyDescent="0.25">
      <c r="A21" s="32"/>
      <c r="B21" s="1"/>
      <c r="C21" s="1"/>
      <c r="D21" s="9"/>
      <c r="E21" s="9"/>
      <c r="F21" s="9"/>
      <c r="G21" s="2"/>
      <c r="H21" s="2"/>
      <c r="I21" s="2"/>
      <c r="J21" s="2"/>
      <c r="K21" s="2"/>
      <c r="L21" s="2"/>
    </row>
    <row r="22" spans="1:12" ht="15.75" customHeight="1" x14ac:dyDescent="0.25">
      <c r="A22" s="21" t="s">
        <v>70</v>
      </c>
      <c r="B22" s="9">
        <v>18766235</v>
      </c>
      <c r="C22" s="9">
        <v>12453431</v>
      </c>
      <c r="D22" s="9">
        <f t="shared" ref="D22:H22" si="4">D23+D24</f>
        <v>13166297</v>
      </c>
      <c r="E22" s="9">
        <f t="shared" si="4"/>
        <v>11832093</v>
      </c>
      <c r="F22" s="9">
        <f t="shared" si="4"/>
        <v>36703420</v>
      </c>
      <c r="G22" s="9">
        <f t="shared" si="4"/>
        <v>22595889</v>
      </c>
      <c r="H22" s="9">
        <f t="shared" si="4"/>
        <v>17402682</v>
      </c>
      <c r="I22" s="2"/>
      <c r="J22" s="2"/>
      <c r="K22" s="2"/>
      <c r="L22" s="2"/>
    </row>
    <row r="23" spans="1:12" ht="15.75" customHeight="1" x14ac:dyDescent="0.25">
      <c r="A23" s="13" t="s">
        <v>71</v>
      </c>
      <c r="B23" s="2"/>
      <c r="C23" s="2"/>
      <c r="D23" s="2">
        <v>7687753</v>
      </c>
      <c r="E23" s="2">
        <v>9289731</v>
      </c>
      <c r="F23" s="2">
        <v>26323588</v>
      </c>
      <c r="G23" s="15">
        <v>7922381</v>
      </c>
      <c r="H23" s="15">
        <v>13705478</v>
      </c>
      <c r="I23" s="2"/>
      <c r="J23" s="2"/>
      <c r="K23" s="2"/>
      <c r="L23" s="2"/>
    </row>
    <row r="24" spans="1:12" ht="15.75" customHeight="1" x14ac:dyDescent="0.25">
      <c r="A24" s="7" t="s">
        <v>72</v>
      </c>
      <c r="B24" s="2"/>
      <c r="C24" s="2"/>
      <c r="D24" s="2">
        <v>5478544</v>
      </c>
      <c r="E24" s="2">
        <v>2542362</v>
      </c>
      <c r="F24" s="2">
        <v>10379832</v>
      </c>
      <c r="G24" s="15">
        <v>14673508</v>
      </c>
      <c r="H24" s="15">
        <v>3697204</v>
      </c>
      <c r="I24" s="2"/>
      <c r="J24" s="2"/>
      <c r="K24" s="2"/>
      <c r="L24" s="2"/>
    </row>
    <row r="25" spans="1:12" ht="15.75" customHeight="1" x14ac:dyDescent="0.25">
      <c r="A25" s="11" t="s">
        <v>73</v>
      </c>
      <c r="B25" s="29">
        <f t="shared" ref="B25:C25" si="5">B20-B22-1</f>
        <v>96691013</v>
      </c>
      <c r="C25" s="29">
        <f t="shared" si="5"/>
        <v>106799224</v>
      </c>
      <c r="D25" s="29">
        <f t="shared" ref="D25:H25" si="6">D20-D22</f>
        <v>88738328</v>
      </c>
      <c r="E25" s="29">
        <f t="shared" si="6"/>
        <v>115505347</v>
      </c>
      <c r="F25" s="29">
        <f t="shared" si="6"/>
        <v>319637674</v>
      </c>
      <c r="G25" s="29">
        <f t="shared" si="6"/>
        <v>89576610</v>
      </c>
      <c r="H25" s="29">
        <f t="shared" si="6"/>
        <v>117425605</v>
      </c>
      <c r="I25" s="2"/>
      <c r="J25" s="2"/>
      <c r="K25" s="2"/>
      <c r="L25" s="2"/>
    </row>
    <row r="26" spans="1:12" ht="15.75" customHeight="1" x14ac:dyDescent="0.25">
      <c r="A26" s="1"/>
      <c r="B26" s="1"/>
      <c r="C26" s="1"/>
      <c r="D26" s="9"/>
      <c r="E26" s="9"/>
      <c r="F26" s="9"/>
      <c r="G26" s="2"/>
      <c r="H26" s="2"/>
      <c r="I26" s="2"/>
      <c r="J26" s="2"/>
      <c r="K26" s="2"/>
      <c r="L26" s="2"/>
    </row>
    <row r="27" spans="1:12" ht="15.75" customHeight="1" x14ac:dyDescent="0.25">
      <c r="A27" s="11" t="s">
        <v>76</v>
      </c>
      <c r="B27" s="34">
        <f>B25/('1'!B40/10)</f>
        <v>0.96691013000000003</v>
      </c>
      <c r="C27" s="34">
        <f>C25/('1'!C40/10)</f>
        <v>1.0679922399999999</v>
      </c>
      <c r="D27" s="34">
        <f>D25/('1'!D40/10)</f>
        <v>0.88738328</v>
      </c>
      <c r="E27" s="34">
        <f>E25/('1'!E40/10)</f>
        <v>1.1550534699999999</v>
      </c>
      <c r="F27" s="34">
        <f>F25/('1'!F40/10)</f>
        <v>2.3695148092528551</v>
      </c>
      <c r="G27" s="34">
        <f>G25/('1'!G40/10)</f>
        <v>0.66404282480690124</v>
      </c>
      <c r="H27" s="34">
        <f>H25/('1'!H40/10)</f>
        <v>0.8704909735795916</v>
      </c>
      <c r="I27" s="2"/>
      <c r="J27" s="2"/>
      <c r="K27" s="2"/>
      <c r="L27" s="2"/>
    </row>
    <row r="28" spans="1:12" ht="15.75" customHeight="1" x14ac:dyDescent="0.25">
      <c r="A28" s="30" t="s">
        <v>79</v>
      </c>
      <c r="B28" s="2">
        <f>'1'!B40/10</f>
        <v>100000000</v>
      </c>
      <c r="C28" s="2">
        <f>'1'!C40/10</f>
        <v>100000000</v>
      </c>
      <c r="D28" s="2">
        <f>'1'!D40/10</f>
        <v>100000000</v>
      </c>
      <c r="E28" s="2">
        <f>'1'!E40/10</f>
        <v>100000000</v>
      </c>
      <c r="F28" s="2">
        <f>'1'!F40/10</f>
        <v>134895833</v>
      </c>
      <c r="G28" s="2">
        <f>'1'!G40/10</f>
        <v>134895833</v>
      </c>
      <c r="H28" s="2">
        <f>'1'!H40/10</f>
        <v>134895833</v>
      </c>
      <c r="I28" s="2"/>
      <c r="J28" s="2"/>
      <c r="K28" s="2"/>
      <c r="L28" s="2"/>
    </row>
    <row r="29" spans="1:12" ht="15.75" customHeight="1" x14ac:dyDescent="0.25">
      <c r="G29" s="2"/>
      <c r="H29" s="2"/>
      <c r="I29" s="2"/>
      <c r="J29" s="2"/>
      <c r="K29" s="2"/>
      <c r="L29" s="2"/>
    </row>
    <row r="30" spans="1:12" ht="15.75" customHeight="1" x14ac:dyDescent="0.25">
      <c r="G30" s="2"/>
      <c r="H30" s="2"/>
      <c r="I30" s="2"/>
      <c r="J30" s="2"/>
      <c r="K30" s="2"/>
      <c r="L30" s="2"/>
    </row>
    <row r="31" spans="1:12" ht="15.75" customHeight="1" x14ac:dyDescent="0.25">
      <c r="G31" s="2"/>
      <c r="H31" s="2"/>
      <c r="I31" s="2"/>
      <c r="J31" s="2"/>
      <c r="K31" s="2"/>
      <c r="L31" s="2"/>
    </row>
    <row r="32" spans="1:12" ht="15.75" customHeight="1" x14ac:dyDescent="0.25">
      <c r="G32" s="2"/>
      <c r="H32" s="2"/>
      <c r="I32" s="2"/>
      <c r="J32" s="2"/>
      <c r="K32" s="2"/>
      <c r="L32" s="2"/>
    </row>
    <row r="33" spans="7:12" ht="15.75" customHeight="1" x14ac:dyDescent="0.25">
      <c r="G33" s="2"/>
      <c r="H33" s="2"/>
      <c r="I33" s="2"/>
      <c r="J33" s="2"/>
      <c r="K33" s="2"/>
      <c r="L33" s="2"/>
    </row>
    <row r="34" spans="7:12" ht="15.75" customHeight="1" x14ac:dyDescent="0.25">
      <c r="G34" s="2"/>
      <c r="H34" s="2"/>
      <c r="I34" s="2"/>
      <c r="J34" s="2"/>
      <c r="K34" s="2"/>
      <c r="L34" s="2"/>
    </row>
    <row r="35" spans="7:12" ht="15.75" customHeight="1" x14ac:dyDescent="0.25">
      <c r="G35" s="2"/>
      <c r="H35" s="2"/>
      <c r="I35" s="2"/>
      <c r="J35" s="2"/>
      <c r="K35" s="2"/>
      <c r="L35" s="2"/>
    </row>
    <row r="36" spans="7:12" ht="15.75" customHeight="1" x14ac:dyDescent="0.2"/>
    <row r="37" spans="7:12" ht="15.75" customHeight="1" x14ac:dyDescent="0.2"/>
    <row r="38" spans="7:12" ht="15.75" customHeight="1" x14ac:dyDescent="0.2"/>
    <row r="39" spans="7:12" ht="15.75" customHeight="1" x14ac:dyDescent="0.2"/>
    <row r="40" spans="7:12" ht="15.75" customHeight="1" x14ac:dyDescent="0.2"/>
    <row r="41" spans="7:12" ht="15.75" customHeight="1" x14ac:dyDescent="0.2"/>
    <row r="42" spans="7:12" ht="15.75" customHeight="1" x14ac:dyDescent="0.2"/>
    <row r="43" spans="7:12" ht="15.75" customHeight="1" x14ac:dyDescent="0.2"/>
    <row r="44" spans="7:12" ht="15.75" customHeight="1" x14ac:dyDescent="0.2"/>
    <row r="45" spans="7:12" ht="15.75" customHeight="1" x14ac:dyDescent="0.2"/>
    <row r="46" spans="7:12" ht="15.75" customHeight="1" x14ac:dyDescent="0.2"/>
    <row r="47" spans="7:12" ht="15.75" customHeight="1" x14ac:dyDescent="0.2"/>
    <row r="48" spans="7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0" sqref="A20"/>
    </sheetView>
  </sheetViews>
  <sheetFormatPr defaultColWidth="12.625" defaultRowHeight="15" customHeight="1" x14ac:dyDescent="0.2"/>
  <cols>
    <col min="1" max="1" width="37.875" customWidth="1"/>
    <col min="2" max="4" width="12.75" customWidth="1"/>
    <col min="5" max="5" width="11.875" customWidth="1"/>
    <col min="6" max="6" width="12.75" customWidth="1"/>
    <col min="7" max="7" width="12.375" customWidth="1"/>
    <col min="8" max="8" width="12.25" customWidth="1"/>
    <col min="9" max="26" width="7.625" customWidth="1"/>
  </cols>
  <sheetData>
    <row r="1" spans="1:20" x14ac:dyDescent="0.25">
      <c r="A1" s="1" t="s">
        <v>0</v>
      </c>
    </row>
    <row r="2" spans="1:20" ht="15.75" x14ac:dyDescent="0.25">
      <c r="A2" s="1" t="s">
        <v>1</v>
      </c>
      <c r="B2" s="5"/>
      <c r="C2" s="5"/>
      <c r="D2" s="5"/>
      <c r="E2" s="5"/>
      <c r="F2" s="5"/>
      <c r="G2" s="5"/>
    </row>
    <row r="3" spans="1:20" ht="15.75" x14ac:dyDescent="0.25">
      <c r="A3" s="7" t="s">
        <v>3</v>
      </c>
      <c r="B3" s="5"/>
      <c r="C3" s="5"/>
      <c r="D3" s="5"/>
      <c r="E3" s="5"/>
      <c r="F3" s="5"/>
      <c r="G3" s="5"/>
    </row>
    <row r="4" spans="1:20" ht="15.75" x14ac:dyDescent="0.25">
      <c r="A4" s="4"/>
      <c r="B4" s="6" t="s">
        <v>5</v>
      </c>
      <c r="C4" s="6" t="s">
        <v>6</v>
      </c>
      <c r="D4" s="6" t="s">
        <v>7</v>
      </c>
      <c r="E4" s="6" t="s">
        <v>5</v>
      </c>
      <c r="F4" s="6" t="s">
        <v>6</v>
      </c>
      <c r="G4" s="6" t="s">
        <v>7</v>
      </c>
      <c r="H4" s="6" t="s">
        <v>5</v>
      </c>
      <c r="I4" s="6"/>
      <c r="J4" s="6"/>
      <c r="K4" s="6"/>
    </row>
    <row r="5" spans="1:20" ht="15.75" x14ac:dyDescent="0.25">
      <c r="A5" s="4"/>
      <c r="B5" s="8">
        <v>43100</v>
      </c>
      <c r="C5" s="8">
        <v>43190</v>
      </c>
      <c r="D5" s="8">
        <v>43373</v>
      </c>
      <c r="E5" s="8">
        <v>43465</v>
      </c>
      <c r="F5" s="10">
        <v>43555</v>
      </c>
      <c r="G5" s="8">
        <v>43738</v>
      </c>
      <c r="H5" s="8">
        <v>43830</v>
      </c>
    </row>
    <row r="6" spans="1:20" x14ac:dyDescent="0.25">
      <c r="A6" s="11" t="s">
        <v>8</v>
      </c>
    </row>
    <row r="7" spans="1:20" x14ac:dyDescent="0.25">
      <c r="A7" s="13" t="s">
        <v>9</v>
      </c>
      <c r="B7" s="2">
        <v>2599947958</v>
      </c>
      <c r="C7" s="2">
        <v>3887152362</v>
      </c>
      <c r="D7" s="2">
        <v>1267079952</v>
      </c>
      <c r="E7" s="2">
        <v>2352644603</v>
      </c>
      <c r="F7" s="2">
        <v>4051067547</v>
      </c>
      <c r="G7" s="15">
        <v>1240650237</v>
      </c>
      <c r="H7" s="15">
        <v>2527528486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 x14ac:dyDescent="0.25">
      <c r="A8" s="18" t="s">
        <v>12</v>
      </c>
      <c r="B8" s="2">
        <v>2947083</v>
      </c>
      <c r="C8" s="2">
        <v>4657800</v>
      </c>
      <c r="D8" s="2">
        <v>2364571</v>
      </c>
      <c r="E8" s="2">
        <v>3701582</v>
      </c>
      <c r="F8" s="2">
        <v>4849085</v>
      </c>
      <c r="G8" s="15">
        <v>1871871</v>
      </c>
      <c r="H8" s="15">
        <v>12004602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 t="s">
        <v>14</v>
      </c>
      <c r="B9" s="2">
        <v>-1178591288</v>
      </c>
      <c r="C9" s="2">
        <v>-1777200567</v>
      </c>
      <c r="D9" s="2">
        <v>-842541394</v>
      </c>
      <c r="E9" s="2">
        <v>-1135953784</v>
      </c>
      <c r="F9" s="2">
        <v>-1749409779</v>
      </c>
      <c r="G9" s="15">
        <v>-527909074</v>
      </c>
      <c r="H9" s="15">
        <v>-1005597754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7" t="s">
        <v>15</v>
      </c>
      <c r="B10" s="2">
        <v>-1079110864</v>
      </c>
      <c r="C10" s="2">
        <v>-1626846813</v>
      </c>
      <c r="D10" s="2">
        <v>-370510260</v>
      </c>
      <c r="E10" s="2">
        <v>-1024680551</v>
      </c>
      <c r="F10" s="2">
        <v>-1724670913</v>
      </c>
      <c r="G10" s="15">
        <v>-569434541</v>
      </c>
      <c r="H10" s="15">
        <v>-1127576133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13" t="s">
        <v>16</v>
      </c>
      <c r="B11" s="2">
        <v>-55212668</v>
      </c>
      <c r="C11" s="2">
        <v>-99912486</v>
      </c>
      <c r="D11" s="2">
        <v>-30377787</v>
      </c>
      <c r="E11" s="2">
        <v>-72606384</v>
      </c>
      <c r="F11" s="2">
        <v>-122701811</v>
      </c>
      <c r="G11" s="15">
        <v>-17810263</v>
      </c>
      <c r="H11" s="15">
        <v>-131180182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13" t="s">
        <v>18</v>
      </c>
      <c r="B12" s="17">
        <v>-18715675</v>
      </c>
      <c r="C12" s="17">
        <v>-28501239</v>
      </c>
      <c r="D12" s="17">
        <v>-12202670</v>
      </c>
      <c r="E12" s="17">
        <v>-15979752</v>
      </c>
      <c r="F12" s="17">
        <v>-21089243</v>
      </c>
      <c r="G12" s="15">
        <v>-12789965</v>
      </c>
      <c r="H12" s="15">
        <v>-19996432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x14ac:dyDescent="0.25">
      <c r="A13" s="4"/>
      <c r="B13" s="9">
        <f t="shared" ref="B13:D13" si="0">SUM(B7:B12)</f>
        <v>271264546</v>
      </c>
      <c r="C13" s="9">
        <f t="shared" si="0"/>
        <v>359349057</v>
      </c>
      <c r="D13" s="9">
        <f t="shared" si="0"/>
        <v>13812412</v>
      </c>
      <c r="E13" s="9">
        <f>SUM(E7:E12)-1</f>
        <v>107125713</v>
      </c>
      <c r="F13" s="9">
        <f t="shared" ref="F13:H13" si="1">SUM(F7:F12)</f>
        <v>438044886</v>
      </c>
      <c r="G13" s="22">
        <f t="shared" si="1"/>
        <v>114578265</v>
      </c>
      <c r="H13" s="22">
        <f t="shared" si="1"/>
        <v>255182587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 x14ac:dyDescent="0.25">
      <c r="A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11" t="s">
        <v>25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3" t="s">
        <v>27</v>
      </c>
      <c r="B16" s="2">
        <v>-81716364</v>
      </c>
      <c r="C16" s="2">
        <v>-87554611</v>
      </c>
      <c r="D16" s="2">
        <v>-91486765</v>
      </c>
      <c r="E16" s="2">
        <v>-102934568</v>
      </c>
      <c r="F16" s="2">
        <v>-112389684</v>
      </c>
      <c r="G16" s="15">
        <v>-201217117</v>
      </c>
      <c r="H16" s="15">
        <v>-419853683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3" t="s">
        <v>31</v>
      </c>
      <c r="B17" s="2">
        <v>-35983214</v>
      </c>
      <c r="C17" s="2">
        <v>-35983214</v>
      </c>
      <c r="D17" s="2">
        <v>-253789740</v>
      </c>
      <c r="E17" s="2">
        <v>-513118264</v>
      </c>
      <c r="F17" s="2">
        <v>-563118264</v>
      </c>
      <c r="G17" s="15">
        <v>63512090</v>
      </c>
      <c r="H17" s="15">
        <v>-97687910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13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13" t="s">
        <v>33</v>
      </c>
      <c r="B19" s="17">
        <v>-2947083</v>
      </c>
      <c r="C19" s="17">
        <v>-2947083</v>
      </c>
      <c r="D19" s="17">
        <v>-2364571</v>
      </c>
      <c r="E19" s="17">
        <v>-1203308</v>
      </c>
      <c r="F19" s="17">
        <v>-2236061</v>
      </c>
      <c r="G19" s="15">
        <v>-152500000</v>
      </c>
      <c r="H19" s="15">
        <v>-145413097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1"/>
      <c r="B20" s="9">
        <f>SUM(B16:B19)</f>
        <v>-120646661</v>
      </c>
      <c r="C20" s="9">
        <f>SUM(C16:C19)-2</f>
        <v>-126484910</v>
      </c>
      <c r="D20" s="9">
        <f>SUM(D16:D19)-1</f>
        <v>-347641077</v>
      </c>
      <c r="E20" s="9">
        <f t="shared" ref="E20:H20" si="2">SUM(E16:E19)</f>
        <v>-617256140</v>
      </c>
      <c r="F20" s="9">
        <f t="shared" si="2"/>
        <v>-677744009</v>
      </c>
      <c r="G20" s="22">
        <f t="shared" si="2"/>
        <v>-290205027</v>
      </c>
      <c r="H20" s="22">
        <f t="shared" si="2"/>
        <v>-662954690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 x14ac:dyDescent="0.25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 x14ac:dyDescent="0.25">
      <c r="A22" s="11" t="s">
        <v>38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25">
      <c r="A23" s="13" t="s">
        <v>40</v>
      </c>
      <c r="B23" s="2">
        <v>34334394</v>
      </c>
      <c r="C23" s="2">
        <v>57245962</v>
      </c>
      <c r="D23" s="2">
        <v>177854489</v>
      </c>
      <c r="E23" s="2">
        <v>257601181</v>
      </c>
      <c r="F23" s="2">
        <v>-70118345</v>
      </c>
      <c r="G23" s="15">
        <v>-78543300</v>
      </c>
      <c r="H23" s="15">
        <v>-47050311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 x14ac:dyDescent="0.25">
      <c r="A24" s="13" t="s">
        <v>43</v>
      </c>
      <c r="B24" s="2">
        <v>-210302799</v>
      </c>
      <c r="C24" s="2">
        <v>-277533657</v>
      </c>
      <c r="D24" s="2">
        <v>161264741</v>
      </c>
      <c r="E24" s="2">
        <v>222461122</v>
      </c>
      <c r="F24" s="2">
        <v>278730504</v>
      </c>
      <c r="G24" s="15">
        <v>112051784</v>
      </c>
      <c r="H24" s="15">
        <v>231203054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25">
      <c r="A25" s="13" t="s">
        <v>46</v>
      </c>
      <c r="B25" s="2"/>
      <c r="C25" s="2"/>
      <c r="D25" s="2"/>
      <c r="E25" s="2"/>
      <c r="F25" s="2">
        <v>348958330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 x14ac:dyDescent="0.25">
      <c r="A26" s="13" t="s">
        <v>49</v>
      </c>
      <c r="B26" s="2"/>
      <c r="C26" s="2"/>
      <c r="D26" s="2"/>
      <c r="E26" s="2"/>
      <c r="F26" s="2">
        <v>1151041650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 x14ac:dyDescent="0.25">
      <c r="A27" s="13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 x14ac:dyDescent="0.25">
      <c r="A28" s="1"/>
      <c r="B28" s="22">
        <f t="shared" ref="B28:H28" si="3">SUM(B23:B27)</f>
        <v>-175968405</v>
      </c>
      <c r="C28" s="22">
        <f t="shared" si="3"/>
        <v>-220287695</v>
      </c>
      <c r="D28" s="22">
        <f t="shared" si="3"/>
        <v>339119230</v>
      </c>
      <c r="E28" s="22">
        <f t="shared" si="3"/>
        <v>480062303</v>
      </c>
      <c r="F28" s="22">
        <f t="shared" si="3"/>
        <v>1708612139</v>
      </c>
      <c r="G28" s="22">
        <f t="shared" si="3"/>
        <v>33508484</v>
      </c>
      <c r="H28" s="22">
        <f t="shared" si="3"/>
        <v>184152743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customHeight="1" x14ac:dyDescent="0.25">
      <c r="B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customHeight="1" x14ac:dyDescent="0.25">
      <c r="A30" s="1" t="s">
        <v>58</v>
      </c>
      <c r="B30" s="9">
        <f>SUM(B13,B20,B28)</f>
        <v>-25350520</v>
      </c>
      <c r="C30" s="9">
        <v>12576453</v>
      </c>
      <c r="D30" s="9">
        <f t="shared" ref="D30:H30" si="4">SUM(D13,D20,D28)</f>
        <v>5290565</v>
      </c>
      <c r="E30" s="9">
        <f t="shared" si="4"/>
        <v>-30068124</v>
      </c>
      <c r="F30" s="9">
        <f t="shared" si="4"/>
        <v>1468913016</v>
      </c>
      <c r="G30" s="9">
        <f t="shared" si="4"/>
        <v>-142118278</v>
      </c>
      <c r="H30" s="9">
        <f t="shared" si="4"/>
        <v>-223619360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 x14ac:dyDescent="0.25">
      <c r="A31" s="30" t="s">
        <v>61</v>
      </c>
      <c r="B31" s="2">
        <v>66217826</v>
      </c>
      <c r="C31" s="2">
        <v>66217826</v>
      </c>
      <c r="D31" s="2">
        <v>78006978</v>
      </c>
      <c r="E31" s="2">
        <v>78006978</v>
      </c>
      <c r="F31" s="2">
        <v>78006978</v>
      </c>
      <c r="G31" s="15">
        <v>868495847</v>
      </c>
      <c r="H31" s="15">
        <v>868495847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 x14ac:dyDescent="0.25">
      <c r="A32" s="31" t="s">
        <v>65</v>
      </c>
      <c r="B32" s="9"/>
      <c r="C32" s="9"/>
      <c r="D32" s="9"/>
      <c r="E32" s="9"/>
      <c r="F32" s="9"/>
      <c r="G32" s="15">
        <v>1775937</v>
      </c>
      <c r="H32" s="15">
        <v>111927</v>
      </c>
      <c r="I32" s="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 x14ac:dyDescent="0.25">
      <c r="A33" s="11" t="s">
        <v>69</v>
      </c>
      <c r="B33" s="9">
        <f>SUM(B30:B31)-1</f>
        <v>40867305</v>
      </c>
      <c r="C33" s="9">
        <f t="shared" ref="C33:F33" si="5">SUM(C30:C31)+1</f>
        <v>78794280</v>
      </c>
      <c r="D33" s="9">
        <f t="shared" si="5"/>
        <v>83297544</v>
      </c>
      <c r="E33" s="9">
        <f t="shared" si="5"/>
        <v>47938855</v>
      </c>
      <c r="F33" s="9">
        <f t="shared" si="5"/>
        <v>1546919995</v>
      </c>
      <c r="G33" s="9">
        <f t="shared" ref="G33:H33" si="6">SUM(G30:G32)</f>
        <v>728153506</v>
      </c>
      <c r="H33" s="9">
        <f t="shared" si="6"/>
        <v>644988414</v>
      </c>
      <c r="I33" s="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 x14ac:dyDescent="0.25">
      <c r="A34" s="7"/>
      <c r="B34" s="9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 x14ac:dyDescent="0.25">
      <c r="A35" s="11" t="s">
        <v>75</v>
      </c>
      <c r="B35" s="33">
        <f>B13/('1'!B40/10)</f>
        <v>2.7126454600000001</v>
      </c>
      <c r="C35" s="33">
        <f>C13/('1'!C40/10)</f>
        <v>3.5934905700000002</v>
      </c>
      <c r="D35" s="33">
        <f>D13/('1'!D40/10)</f>
        <v>0.13812411999999999</v>
      </c>
      <c r="E35" s="33">
        <f>E13/('1'!E40/10)</f>
        <v>1.07125713</v>
      </c>
      <c r="F35" s="33">
        <f>F13/('1'!F40/10)</f>
        <v>3.2472825606110458</v>
      </c>
      <c r="G35" s="33">
        <f>G13/('1'!G40/10)</f>
        <v>0.84938327931893942</v>
      </c>
      <c r="H35" s="33">
        <f>H13/('1'!H40/10)</f>
        <v>1.8917010357169446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 x14ac:dyDescent="0.25">
      <c r="A36" s="11" t="s">
        <v>78</v>
      </c>
      <c r="B36" s="2">
        <f>'1'!B40/10</f>
        <v>100000000</v>
      </c>
      <c r="C36" s="2">
        <f>'1'!C40/10</f>
        <v>100000000</v>
      </c>
      <c r="D36" s="2">
        <f>'1'!D40/10</f>
        <v>100000000</v>
      </c>
      <c r="E36" s="2">
        <f>'1'!E40/10</f>
        <v>100000000</v>
      </c>
      <c r="F36" s="2">
        <f>'1'!F40/10</f>
        <v>134895833</v>
      </c>
      <c r="G36" s="2">
        <f>'1'!G40/10</f>
        <v>134895833</v>
      </c>
      <c r="H36" s="2">
        <f>'1'!H40/10</f>
        <v>134895833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 x14ac:dyDescent="0.25">
      <c r="A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 x14ac:dyDescent="0.25">
      <c r="A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 x14ac:dyDescent="0.2"/>
    <row r="40" spans="1:20" ht="15.75" customHeight="1" x14ac:dyDescent="0.2"/>
    <row r="41" spans="1:20" ht="15.75" customHeight="1" x14ac:dyDescent="0.2"/>
    <row r="42" spans="1:20" ht="15.75" customHeight="1" x14ac:dyDescent="0.2"/>
    <row r="43" spans="1:20" ht="15.75" customHeight="1" x14ac:dyDescent="0.2"/>
    <row r="44" spans="1:20" ht="15.75" customHeight="1" x14ac:dyDescent="0.2"/>
    <row r="45" spans="1:20" ht="15.75" customHeight="1" x14ac:dyDescent="0.2"/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saisun84@gmail.com</dc:creator>
  <cp:lastModifiedBy>Anik</cp:lastModifiedBy>
  <dcterms:created xsi:type="dcterms:W3CDTF">2017-04-17T04:07:28Z</dcterms:created>
  <dcterms:modified xsi:type="dcterms:W3CDTF">2020-04-12T16:21:52Z</dcterms:modified>
</cp:coreProperties>
</file>