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e4dnO+DT/hdPforPoP3YCdD4DFw=="/>
    </ext>
  </extLst>
</workbook>
</file>

<file path=xl/calcChain.xml><?xml version="1.0" encoding="utf-8"?>
<calcChain xmlns="http://schemas.openxmlformats.org/spreadsheetml/2006/main">
  <c r="F9" i="4" l="1"/>
  <c r="B9" i="4"/>
  <c r="H36" i="3"/>
  <c r="G36" i="3"/>
  <c r="F36" i="3"/>
  <c r="E36" i="3"/>
  <c r="D36" i="3"/>
  <c r="C36" i="3"/>
  <c r="B36" i="3"/>
  <c r="B33" i="3"/>
  <c r="E30" i="3"/>
  <c r="E33" i="3" s="1"/>
  <c r="B30" i="3"/>
  <c r="H28" i="3"/>
  <c r="G28" i="3"/>
  <c r="E28" i="3"/>
  <c r="D28" i="3"/>
  <c r="C28" i="3"/>
  <c r="B28" i="3"/>
  <c r="F25" i="3"/>
  <c r="F28" i="3" s="1"/>
  <c r="F30" i="3" s="1"/>
  <c r="F33" i="3" s="1"/>
  <c r="H18" i="3"/>
  <c r="G18" i="3"/>
  <c r="F18" i="3"/>
  <c r="E18" i="3"/>
  <c r="D18" i="3"/>
  <c r="C18" i="3"/>
  <c r="B18" i="3"/>
  <c r="H12" i="3"/>
  <c r="H30" i="3" s="1"/>
  <c r="H33" i="3" s="1"/>
  <c r="G12" i="3"/>
  <c r="G35" i="3" s="1"/>
  <c r="F12" i="3"/>
  <c r="F35" i="3" s="1"/>
  <c r="E12" i="3"/>
  <c r="E35" i="3" s="1"/>
  <c r="D12" i="3"/>
  <c r="D30" i="3" s="1"/>
  <c r="D33" i="3" s="1"/>
  <c r="C12" i="3"/>
  <c r="C35" i="3" s="1"/>
  <c r="B12" i="3"/>
  <c r="B35" i="3" s="1"/>
  <c r="H28" i="2"/>
  <c r="G28" i="2"/>
  <c r="F28" i="2"/>
  <c r="E28" i="2"/>
  <c r="D28" i="2"/>
  <c r="C28" i="2"/>
  <c r="B28" i="2"/>
  <c r="H22" i="2"/>
  <c r="G22" i="2"/>
  <c r="F22" i="2"/>
  <c r="E22" i="2"/>
  <c r="D22" i="2"/>
  <c r="C22" i="2"/>
  <c r="B22" i="2"/>
  <c r="E18" i="2"/>
  <c r="E20" i="2" s="1"/>
  <c r="E25" i="2" s="1"/>
  <c r="H12" i="2"/>
  <c r="H18" i="2" s="1"/>
  <c r="H20" i="2" s="1"/>
  <c r="H25" i="2" s="1"/>
  <c r="H27" i="2" s="1"/>
  <c r="E12" i="2"/>
  <c r="E11" i="4" s="1"/>
  <c r="D12" i="2"/>
  <c r="D18" i="2" s="1"/>
  <c r="D20" i="2" s="1"/>
  <c r="D25" i="2" s="1"/>
  <c r="H8" i="2"/>
  <c r="G8" i="2"/>
  <c r="G12" i="2" s="1"/>
  <c r="G18" i="2" s="1"/>
  <c r="G20" i="2" s="1"/>
  <c r="G25" i="2" s="1"/>
  <c r="G27" i="2" s="1"/>
  <c r="F8" i="2"/>
  <c r="F12" i="2" s="1"/>
  <c r="E8" i="2"/>
  <c r="D8" i="2"/>
  <c r="C8" i="2"/>
  <c r="C12" i="2" s="1"/>
  <c r="B8" i="2"/>
  <c r="B12" i="2" s="1"/>
  <c r="H48" i="1"/>
  <c r="G48" i="1"/>
  <c r="F48" i="1"/>
  <c r="E48" i="1"/>
  <c r="D48" i="1"/>
  <c r="C48" i="1"/>
  <c r="B48" i="1"/>
  <c r="F47" i="1"/>
  <c r="E47" i="1"/>
  <c r="B47" i="1"/>
  <c r="H38" i="1"/>
  <c r="H47" i="1" s="1"/>
  <c r="G38" i="1"/>
  <c r="G47" i="1" s="1"/>
  <c r="F38" i="1"/>
  <c r="F8" i="4" s="1"/>
  <c r="E38" i="1"/>
  <c r="E8" i="4" s="1"/>
  <c r="D38" i="1"/>
  <c r="D47" i="1" s="1"/>
  <c r="C38" i="1"/>
  <c r="C8" i="4" s="1"/>
  <c r="B38" i="1"/>
  <c r="B8" i="4" s="1"/>
  <c r="F36" i="1"/>
  <c r="F45" i="1" s="1"/>
  <c r="B36" i="1"/>
  <c r="B45" i="1" s="1"/>
  <c r="C33" i="1"/>
  <c r="D31" i="1"/>
  <c r="E30" i="1"/>
  <c r="H27" i="1"/>
  <c r="H36" i="1" s="1"/>
  <c r="H45" i="1" s="1"/>
  <c r="G27" i="1"/>
  <c r="F27" i="1"/>
  <c r="E27" i="1"/>
  <c r="E36" i="1" s="1"/>
  <c r="E45" i="1" s="1"/>
  <c r="D27" i="1"/>
  <c r="D36" i="1" s="1"/>
  <c r="D45" i="1" s="1"/>
  <c r="C27" i="1"/>
  <c r="C9" i="4" s="1"/>
  <c r="B27" i="1"/>
  <c r="H22" i="1"/>
  <c r="G22" i="1"/>
  <c r="G36" i="1" s="1"/>
  <c r="G45" i="1" s="1"/>
  <c r="F22" i="1"/>
  <c r="E22" i="1"/>
  <c r="D22" i="1"/>
  <c r="C22" i="1"/>
  <c r="C36" i="1" s="1"/>
  <c r="C45" i="1" s="1"/>
  <c r="B22" i="1"/>
  <c r="G18" i="1"/>
  <c r="F18" i="1"/>
  <c r="C18" i="1"/>
  <c r="B18" i="1"/>
  <c r="H11" i="1"/>
  <c r="G11" i="1"/>
  <c r="F11" i="1"/>
  <c r="E11" i="1"/>
  <c r="E9" i="4" s="1"/>
  <c r="D11" i="1"/>
  <c r="D9" i="4" s="1"/>
  <c r="C11" i="1"/>
  <c r="B11" i="1"/>
  <c r="H7" i="1"/>
  <c r="H18" i="1" s="1"/>
  <c r="G7" i="1"/>
  <c r="F7" i="1"/>
  <c r="E7" i="1"/>
  <c r="E18" i="1" s="1"/>
  <c r="D7" i="1"/>
  <c r="D18" i="1" s="1"/>
  <c r="C7" i="1"/>
  <c r="B7" i="1"/>
  <c r="E10" i="4" l="1"/>
  <c r="E6" i="4"/>
  <c r="E27" i="2"/>
  <c r="E12" i="4"/>
  <c r="E7" i="4"/>
  <c r="D10" i="4"/>
  <c r="D6" i="4"/>
  <c r="D27" i="2"/>
  <c r="D7" i="4"/>
  <c r="D12" i="4"/>
  <c r="B18" i="2"/>
  <c r="B20" i="2" s="1"/>
  <c r="B25" i="2" s="1"/>
  <c r="B11" i="4"/>
  <c r="F18" i="2"/>
  <c r="F20" i="2" s="1"/>
  <c r="F25" i="2" s="1"/>
  <c r="F11" i="4"/>
  <c r="C11" i="4"/>
  <c r="C18" i="2"/>
  <c r="C20" i="2" s="1"/>
  <c r="C25" i="2" s="1"/>
  <c r="D8" i="4"/>
  <c r="C47" i="1"/>
  <c r="C30" i="3"/>
  <c r="C33" i="3" s="1"/>
  <c r="G30" i="3"/>
  <c r="G33" i="3" s="1"/>
  <c r="D11" i="4"/>
  <c r="D35" i="3"/>
  <c r="H35" i="3"/>
  <c r="C7" i="4" l="1"/>
  <c r="C12" i="4"/>
  <c r="C10" i="4"/>
  <c r="C6" i="4"/>
  <c r="C27" i="2"/>
  <c r="B12" i="4"/>
  <c r="B27" i="2"/>
  <c r="B7" i="4"/>
  <c r="B10" i="4"/>
  <c r="B6" i="4"/>
  <c r="F12" i="4"/>
  <c r="F27" i="2"/>
  <c r="F7" i="4"/>
  <c r="F10" i="4"/>
  <c r="F6" i="4"/>
</calcChain>
</file>

<file path=xl/sharedStrings.xml><?xml version="1.0" encoding="utf-8"?>
<sst xmlns="http://schemas.openxmlformats.org/spreadsheetml/2006/main" count="119" uniqueCount="87">
  <si>
    <t>EVINCE TEXTILES LIMITED</t>
  </si>
  <si>
    <t>Cash Flow Statement</t>
  </si>
  <si>
    <t>Balance Sheet</t>
  </si>
  <si>
    <t>Income Statement</t>
  </si>
  <si>
    <t>As at quarter end</t>
  </si>
  <si>
    <t>Quarter 1</t>
  </si>
  <si>
    <t>Quarter 2</t>
  </si>
  <si>
    <t>Quarter 3</t>
  </si>
  <si>
    <t>ASSETS</t>
  </si>
  <si>
    <t>Net Cash Flows - Operating Activities</t>
  </si>
  <si>
    <t>NON CURRENT ASSETS</t>
  </si>
  <si>
    <t>Net Revenues</t>
  </si>
  <si>
    <t>Collection from turnover</t>
  </si>
  <si>
    <t>Cost of goods sold</t>
  </si>
  <si>
    <t>Cash payment for cost &amp; expenses</t>
  </si>
  <si>
    <t>Financial Expenses</t>
  </si>
  <si>
    <t>Gross Profit</t>
  </si>
  <si>
    <t>Tax paid</t>
  </si>
  <si>
    <t>Other income</t>
  </si>
  <si>
    <t>Property,Plant  and  Equipment</t>
  </si>
  <si>
    <t>Capital work in progress</t>
  </si>
  <si>
    <t>Net Cash Flows - Investment Activities</t>
  </si>
  <si>
    <t>CURRENT ASSETS</t>
  </si>
  <si>
    <t>Operating Incomes/Expenses</t>
  </si>
  <si>
    <t>Acquisition of fixed assets</t>
  </si>
  <si>
    <t>Capital Work in progress</t>
  </si>
  <si>
    <t>Fixed deposit</t>
  </si>
  <si>
    <t>Operating Profit</t>
  </si>
  <si>
    <t>Net Cash Flows - Financing Activities</t>
  </si>
  <si>
    <t>Inventories</t>
  </si>
  <si>
    <t>Non-Operating Income/(Expenses)</t>
  </si>
  <si>
    <t>Share Money Deposit</t>
  </si>
  <si>
    <t>Accounts receivables</t>
  </si>
  <si>
    <t>Share issued</t>
  </si>
  <si>
    <t>Advance, deposits &amp; prepayments</t>
  </si>
  <si>
    <t>Financial expenses</t>
  </si>
  <si>
    <t>Director's Remunaration forgone added back</t>
  </si>
  <si>
    <t>Dividend paid</t>
  </si>
  <si>
    <t>Cash &amp; Cash equivalent</t>
  </si>
  <si>
    <t>Long term loan-increase/decrease</t>
  </si>
  <si>
    <t>Non operating income/loss</t>
  </si>
  <si>
    <t>Obligation under finance lease-increase/decrease</t>
  </si>
  <si>
    <t>Short term loan increase/decrease</t>
  </si>
  <si>
    <t>Profit Before contribution to WPPF</t>
  </si>
  <si>
    <t>Net Change in Cash Flows</t>
  </si>
  <si>
    <t>Liabilities and Capital</t>
  </si>
  <si>
    <t>Contribution to WPPF</t>
  </si>
  <si>
    <t>Cash and Cash Equivalents at Beginning Period</t>
  </si>
  <si>
    <t>Liabilities</t>
  </si>
  <si>
    <t>Exchange gain/ (loss) during realization</t>
  </si>
  <si>
    <t>Profit Before Taxation</t>
  </si>
  <si>
    <t>Non Current Liabilities</t>
  </si>
  <si>
    <t>Cash and Cash Equivalents at End of Period</t>
  </si>
  <si>
    <t>Long term loan (secured)</t>
  </si>
  <si>
    <t>Obligation under finance lease</t>
  </si>
  <si>
    <t>Provision for Taxation</t>
  </si>
  <si>
    <t>Deferred tax liabilities</t>
  </si>
  <si>
    <t>Net Operating Cash Flow Per Share</t>
  </si>
  <si>
    <t>Current Liabilities</t>
  </si>
  <si>
    <t>Current tax</t>
  </si>
  <si>
    <t>Short term loan</t>
  </si>
  <si>
    <t>Deferred tax</t>
  </si>
  <si>
    <t>Shares to Calculate NOCFPS</t>
  </si>
  <si>
    <t>Current maturity of long term loan</t>
  </si>
  <si>
    <t>Net Profit</t>
  </si>
  <si>
    <t>Accounts payable</t>
  </si>
  <si>
    <t>Liabilities for expenses</t>
  </si>
  <si>
    <t>Provision for Contriution to WPPF&amp;WF</t>
  </si>
  <si>
    <t>Dividend payable</t>
  </si>
  <si>
    <t>Current tax liabilities</t>
  </si>
  <si>
    <t>Earnings per share (par value Taka 10)</t>
  </si>
  <si>
    <t>Shareholders’ Equity</t>
  </si>
  <si>
    <t>Paid up capital</t>
  </si>
  <si>
    <t>Retained Earnings</t>
  </si>
  <si>
    <t>Shares to Calculate EPS</t>
  </si>
  <si>
    <t>Revaluation surplus</t>
  </si>
  <si>
    <t>Non-controlling interest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</si>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</sst>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Calibri"/>
    </font>
    <font>
      <b/>
      <sz val="11"/>
      <color rgb="FF000000"/>
      <name val="Arial"/>
    </font>
    <font>
      <b/>
      <u/>
      <sz val="12"/>
      <color theme="1"/>
      <name val="Calibri"/>
    </font>
    <font>
      <sz val="11"/>
      <color theme="1"/>
      <name val="Arial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2" fillId="2" borderId="1" xfId="0" applyNumberFormat="1" applyFont="1" applyFill="1" applyBorder="1" applyAlignment="1">
      <alignment horizontal="center"/>
    </xf>
    <xf numFmtId="41" fontId="1" fillId="0" borderId="0" xfId="0" applyNumberFormat="1" applyFont="1" applyAlignment="1">
      <alignment horizontal="center"/>
    </xf>
    <xf numFmtId="0" fontId="2" fillId="0" borderId="0" xfId="0" applyFont="1"/>
    <xf numFmtId="41" fontId="4" fillId="0" borderId="0" xfId="0" applyNumberFormat="1" applyFont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41" fontId="4" fillId="0" borderId="0" xfId="0" applyNumberFormat="1" applyFont="1" applyAlignment="1"/>
    <xf numFmtId="164" fontId="3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left"/>
    </xf>
    <xf numFmtId="15" fontId="3" fillId="0" borderId="0" xfId="0" applyNumberFormat="1" applyFont="1" applyAlignment="1">
      <alignment horizontal="center"/>
    </xf>
    <xf numFmtId="0" fontId="1" fillId="0" borderId="2" xfId="0" applyFont="1" applyBorder="1"/>
    <xf numFmtId="0" fontId="5" fillId="0" borderId="0" xfId="0" applyFont="1"/>
    <xf numFmtId="41" fontId="2" fillId="0" borderId="2" xfId="0" applyNumberFormat="1" applyFont="1" applyBorder="1"/>
    <xf numFmtId="0" fontId="6" fillId="0" borderId="0" xfId="0" applyFont="1"/>
    <xf numFmtId="41" fontId="1" fillId="0" borderId="0" xfId="0" applyNumberFormat="1" applyFont="1"/>
    <xf numFmtId="41" fontId="1" fillId="0" borderId="3" xfId="0" applyNumberFormat="1" applyFont="1" applyBorder="1"/>
    <xf numFmtId="41" fontId="7" fillId="0" borderId="0" xfId="0" applyNumberFormat="1" applyFont="1" applyAlignment="1"/>
    <xf numFmtId="0" fontId="1" fillId="0" borderId="4" xfId="0" applyFont="1" applyBorder="1"/>
    <xf numFmtId="0" fontId="3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7" fillId="0" borderId="2" xfId="0" applyFont="1" applyBorder="1" applyAlignment="1"/>
    <xf numFmtId="41" fontId="9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41" fontId="1" fillId="0" borderId="4" xfId="0" applyNumberFormat="1" applyFont="1" applyBorder="1"/>
    <xf numFmtId="165" fontId="1" fillId="0" borderId="5" xfId="0" applyNumberFormat="1" applyFont="1" applyBorder="1" applyAlignment="1">
      <alignment horizontal="center"/>
    </xf>
    <xf numFmtId="41" fontId="2" fillId="0" borderId="0" xfId="0" applyNumberFormat="1" applyFont="1" applyAlignment="1">
      <alignment horizontal="center"/>
    </xf>
    <xf numFmtId="41" fontId="10" fillId="0" borderId="0" xfId="0" applyNumberFormat="1" applyFont="1" applyAlignment="1">
      <alignment horizontal="center"/>
    </xf>
    <xf numFmtId="41" fontId="10" fillId="0" borderId="0" xfId="0" applyNumberFormat="1" applyFont="1"/>
    <xf numFmtId="164" fontId="10" fillId="0" borderId="0" xfId="0" applyNumberFormat="1" applyFont="1" applyAlignment="1">
      <alignment horizontal="center"/>
    </xf>
    <xf numFmtId="164" fontId="10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4" customWidth="1"/>
    <col min="2" max="2" width="12.375" customWidth="1"/>
    <col min="3" max="5" width="12.625" customWidth="1"/>
    <col min="6" max="6" width="12.5" customWidth="1"/>
    <col min="7" max="7" width="12.625" customWidth="1"/>
    <col min="8" max="8" width="14.2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2" t="s">
        <v>6</v>
      </c>
      <c r="D4" s="2" t="s">
        <v>5</v>
      </c>
      <c r="E4" s="2" t="s">
        <v>6</v>
      </c>
      <c r="F4" s="2" t="s">
        <v>7</v>
      </c>
      <c r="G4" s="2" t="s">
        <v>5</v>
      </c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8">
        <v>43100</v>
      </c>
      <c r="C5" s="10">
        <v>43190</v>
      </c>
      <c r="D5" s="10">
        <v>43373</v>
      </c>
      <c r="E5" s="10">
        <v>43465</v>
      </c>
      <c r="F5" s="10">
        <v>43555</v>
      </c>
      <c r="G5" s="10">
        <v>43738</v>
      </c>
      <c r="H5" s="10">
        <v>43830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14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7" t="s">
        <v>10</v>
      </c>
      <c r="B7" s="20">
        <f t="shared" ref="B7:F7" si="0">SUM(B8:B9)</f>
        <v>2545700036</v>
      </c>
      <c r="C7" s="20">
        <f t="shared" si="0"/>
        <v>2558263413</v>
      </c>
      <c r="D7" s="20">
        <f t="shared" si="0"/>
        <v>2518948750</v>
      </c>
      <c r="E7" s="20">
        <f t="shared" si="0"/>
        <v>2503136443</v>
      </c>
      <c r="F7" s="20">
        <f t="shared" si="0"/>
        <v>2534612395</v>
      </c>
      <c r="G7" s="20">
        <f t="shared" ref="G7:H7" si="1">SUM(G8:G9)+1</f>
        <v>2806770755</v>
      </c>
      <c r="H7" s="20">
        <f t="shared" si="1"/>
        <v>2995497208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6" t="s">
        <v>19</v>
      </c>
      <c r="B8" s="2">
        <v>2029235128</v>
      </c>
      <c r="C8" s="2">
        <v>2519153213</v>
      </c>
      <c r="D8" s="2">
        <v>2479838550</v>
      </c>
      <c r="E8" s="2">
        <v>2439021288</v>
      </c>
      <c r="F8" s="2">
        <v>2399143179</v>
      </c>
      <c r="G8" s="9">
        <v>2324490369</v>
      </c>
      <c r="H8" s="9">
        <v>2291855958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 t="s">
        <v>20</v>
      </c>
      <c r="B9" s="2">
        <v>516464908</v>
      </c>
      <c r="C9" s="2">
        <v>39110200</v>
      </c>
      <c r="D9" s="2">
        <v>39110200</v>
      </c>
      <c r="E9" s="2">
        <v>64115155</v>
      </c>
      <c r="F9" s="2">
        <v>135469216</v>
      </c>
      <c r="G9" s="9">
        <v>482280385</v>
      </c>
      <c r="H9" s="9">
        <v>703641249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7" t="s">
        <v>22</v>
      </c>
      <c r="B11" s="20">
        <f t="shared" ref="B11:F11" si="2">SUM(B12:B16)</f>
        <v>1835562970</v>
      </c>
      <c r="C11" s="20">
        <f t="shared" si="2"/>
        <v>1880154811</v>
      </c>
      <c r="D11" s="20">
        <f t="shared" si="2"/>
        <v>1786033943</v>
      </c>
      <c r="E11" s="20">
        <f t="shared" si="2"/>
        <v>1843503895</v>
      </c>
      <c r="F11" s="20">
        <f t="shared" si="2"/>
        <v>1953697033</v>
      </c>
      <c r="G11" s="20">
        <f t="shared" ref="G11:H11" si="3">SUM(G12:G16)+1</f>
        <v>1839344220</v>
      </c>
      <c r="H11" s="20">
        <f t="shared" si="3"/>
        <v>1904195518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26</v>
      </c>
      <c r="B12" s="2"/>
      <c r="C12" s="2">
        <v>2835300</v>
      </c>
      <c r="D12" s="2">
        <v>5363723</v>
      </c>
      <c r="E12" s="2">
        <v>5430633</v>
      </c>
      <c r="F12" s="2">
        <v>6503946</v>
      </c>
      <c r="G12" s="9">
        <v>8800538</v>
      </c>
      <c r="H12" s="9">
        <v>9560846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29</v>
      </c>
      <c r="B13" s="2">
        <v>746074660</v>
      </c>
      <c r="C13" s="2">
        <v>767604954</v>
      </c>
      <c r="D13" s="2">
        <v>793959504</v>
      </c>
      <c r="E13" s="2">
        <v>838431394</v>
      </c>
      <c r="F13" s="2">
        <v>851681363</v>
      </c>
      <c r="G13" s="9">
        <v>831800640</v>
      </c>
      <c r="H13" s="9">
        <v>949866547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32</v>
      </c>
      <c r="B14" s="2">
        <v>737899320</v>
      </c>
      <c r="C14" s="2">
        <v>752838122</v>
      </c>
      <c r="D14" s="2">
        <v>707543671</v>
      </c>
      <c r="E14" s="2">
        <v>716736444</v>
      </c>
      <c r="F14" s="2">
        <v>730416565</v>
      </c>
      <c r="G14" s="9">
        <v>663312512</v>
      </c>
      <c r="H14" s="9">
        <v>655777952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34</v>
      </c>
      <c r="B15" s="2">
        <v>336293631</v>
      </c>
      <c r="C15" s="2">
        <v>338712911</v>
      </c>
      <c r="D15" s="2">
        <v>272310647</v>
      </c>
      <c r="E15" s="2">
        <v>276377055</v>
      </c>
      <c r="F15" s="2">
        <v>356585453</v>
      </c>
      <c r="G15" s="9">
        <v>328993944</v>
      </c>
      <c r="H15" s="9">
        <v>279141712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38</v>
      </c>
      <c r="B16" s="2">
        <v>15295359</v>
      </c>
      <c r="C16" s="2">
        <v>18163524</v>
      </c>
      <c r="D16" s="2">
        <v>6856398</v>
      </c>
      <c r="E16" s="2">
        <v>6528369</v>
      </c>
      <c r="F16" s="2">
        <v>8509706</v>
      </c>
      <c r="G16" s="9">
        <v>6436585</v>
      </c>
      <c r="H16" s="9">
        <v>9848460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20">
        <f t="shared" ref="B18:H18" si="4">B7+B11</f>
        <v>4381263006</v>
      </c>
      <c r="C18" s="20">
        <f t="shared" si="4"/>
        <v>4438418224</v>
      </c>
      <c r="D18" s="20">
        <f t="shared" si="4"/>
        <v>4304982693</v>
      </c>
      <c r="E18" s="20">
        <f t="shared" si="4"/>
        <v>4346640338</v>
      </c>
      <c r="F18" s="20">
        <f t="shared" si="4"/>
        <v>4488309428</v>
      </c>
      <c r="G18" s="20">
        <f t="shared" si="4"/>
        <v>4646114975</v>
      </c>
      <c r="H18" s="20">
        <f t="shared" si="4"/>
        <v>4899692726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24" t="s">
        <v>45</v>
      </c>
      <c r="B20" s="20"/>
      <c r="C20" s="20"/>
      <c r="D20" s="20"/>
      <c r="E20" s="20"/>
      <c r="F20" s="2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5" t="s">
        <v>48</v>
      </c>
      <c r="B21" s="20"/>
      <c r="C21" s="20"/>
      <c r="D21" s="20"/>
      <c r="E21" s="20"/>
      <c r="F21" s="2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7" t="s">
        <v>51</v>
      </c>
      <c r="B22" s="20">
        <f t="shared" ref="B22:H22" si="5">SUM(B23:B25)</f>
        <v>703524700</v>
      </c>
      <c r="C22" s="20">
        <f t="shared" si="5"/>
        <v>668069640</v>
      </c>
      <c r="D22" s="20">
        <f t="shared" si="5"/>
        <v>583752088</v>
      </c>
      <c r="E22" s="20">
        <f t="shared" si="5"/>
        <v>540611189</v>
      </c>
      <c r="F22" s="20">
        <f t="shared" si="5"/>
        <v>672085244</v>
      </c>
      <c r="G22" s="20">
        <f t="shared" si="5"/>
        <v>765803737</v>
      </c>
      <c r="H22" s="20">
        <f t="shared" si="5"/>
        <v>798605462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53</v>
      </c>
      <c r="B23" s="2">
        <v>671501765</v>
      </c>
      <c r="C23" s="2">
        <v>629111168</v>
      </c>
      <c r="D23" s="2">
        <v>538269565</v>
      </c>
      <c r="E23" s="2">
        <v>497163158</v>
      </c>
      <c r="F23" s="2">
        <v>630264559</v>
      </c>
      <c r="G23" s="9">
        <v>669278214</v>
      </c>
      <c r="H23" s="9">
        <v>697176044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6" t="s">
        <v>54</v>
      </c>
      <c r="B24" s="2">
        <v>4072946</v>
      </c>
      <c r="C24" s="2">
        <v>8003383</v>
      </c>
      <c r="D24" s="2">
        <v>6989714</v>
      </c>
      <c r="E24" s="2">
        <v>6346110</v>
      </c>
      <c r="F24" s="2">
        <v>5866358</v>
      </c>
      <c r="G24" s="9">
        <v>3451954</v>
      </c>
      <c r="H24" s="9">
        <v>4567696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6" t="s">
        <v>56</v>
      </c>
      <c r="B25" s="2">
        <v>27949989</v>
      </c>
      <c r="C25" s="2">
        <v>30955089</v>
      </c>
      <c r="D25" s="2">
        <v>38492809</v>
      </c>
      <c r="E25" s="2">
        <v>37101921</v>
      </c>
      <c r="F25" s="2">
        <v>35954327</v>
      </c>
      <c r="G25" s="9">
        <v>93073569</v>
      </c>
      <c r="H25" s="9">
        <v>96861722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7" t="s">
        <v>58</v>
      </c>
      <c r="B27" s="20">
        <f t="shared" ref="B27:H27" si="6">SUM(B28:B34)</f>
        <v>1424546367</v>
      </c>
      <c r="C27" s="20">
        <f t="shared" si="6"/>
        <v>1447756915</v>
      </c>
      <c r="D27" s="20">
        <f t="shared" si="6"/>
        <v>1362909102</v>
      </c>
      <c r="E27" s="20">
        <f t="shared" si="6"/>
        <v>1394790283</v>
      </c>
      <c r="F27" s="20">
        <f t="shared" si="6"/>
        <v>1340747921</v>
      </c>
      <c r="G27" s="20">
        <f t="shared" si="6"/>
        <v>1407608207</v>
      </c>
      <c r="H27" s="20">
        <f t="shared" si="6"/>
        <v>1636960325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6" t="s">
        <v>60</v>
      </c>
      <c r="B28" s="2">
        <v>1009972206</v>
      </c>
      <c r="C28" s="2">
        <v>1027309517</v>
      </c>
      <c r="D28" s="2">
        <v>924936570</v>
      </c>
      <c r="E28" s="2">
        <v>960179275</v>
      </c>
      <c r="F28" s="2">
        <v>929598146</v>
      </c>
      <c r="G28" s="9">
        <v>1012173678</v>
      </c>
      <c r="H28" s="9">
        <v>1231771731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6" t="s">
        <v>63</v>
      </c>
      <c r="B29" s="2">
        <v>179815651</v>
      </c>
      <c r="C29" s="2">
        <v>185837475</v>
      </c>
      <c r="D29" s="2">
        <v>198505842</v>
      </c>
      <c r="E29" s="2">
        <v>198536879</v>
      </c>
      <c r="F29" s="2">
        <v>203925503</v>
      </c>
      <c r="G29" s="9">
        <v>202766826</v>
      </c>
      <c r="H29" s="9">
        <v>208597766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6" t="s">
        <v>65</v>
      </c>
      <c r="B30" s="2">
        <v>19239914</v>
      </c>
      <c r="C30" s="2">
        <v>8048599</v>
      </c>
      <c r="D30" s="2">
        <v>2539991</v>
      </c>
      <c r="E30" s="2">
        <f>4509640+1</f>
        <v>4509641</v>
      </c>
      <c r="F30" s="2">
        <v>4766602</v>
      </c>
      <c r="G30" s="9">
        <v>4488707</v>
      </c>
      <c r="H30" s="9">
        <v>6030375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6" t="s">
        <v>66</v>
      </c>
      <c r="B31" s="2">
        <v>111591002</v>
      </c>
      <c r="C31" s="2">
        <v>113504909</v>
      </c>
      <c r="D31" s="2">
        <f>128353063+1</f>
        <v>128353064</v>
      </c>
      <c r="E31" s="2">
        <v>115909180</v>
      </c>
      <c r="F31" s="2">
        <v>95288034</v>
      </c>
      <c r="G31" s="9">
        <v>100576636</v>
      </c>
      <c r="H31" s="9">
        <v>114238858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6" t="s">
        <v>67</v>
      </c>
      <c r="B32" s="2">
        <v>6805261</v>
      </c>
      <c r="C32" s="2">
        <v>9226610</v>
      </c>
      <c r="D32" s="2">
        <v>11089215</v>
      </c>
      <c r="E32" s="2">
        <v>13097873</v>
      </c>
      <c r="F32" s="2">
        <v>15644566</v>
      </c>
      <c r="G32" s="9">
        <v>17313447</v>
      </c>
      <c r="H32" s="9">
        <v>18939963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6" t="s">
        <v>68</v>
      </c>
      <c r="B33" s="2">
        <v>173257</v>
      </c>
      <c r="C33" s="2">
        <f>178196-1</f>
        <v>178195</v>
      </c>
      <c r="D33" s="2">
        <v>155111</v>
      </c>
      <c r="E33" s="2">
        <v>155111</v>
      </c>
      <c r="F33" s="2">
        <v>155111</v>
      </c>
      <c r="G33" s="9">
        <v>155111</v>
      </c>
      <c r="H33" s="9">
        <v>4486484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6" t="s">
        <v>69</v>
      </c>
      <c r="B34" s="2">
        <v>96949076</v>
      </c>
      <c r="C34" s="2">
        <v>103651610</v>
      </c>
      <c r="D34" s="2">
        <v>97329309</v>
      </c>
      <c r="E34" s="2">
        <v>102402324</v>
      </c>
      <c r="F34" s="2">
        <v>91369959</v>
      </c>
      <c r="G34" s="9">
        <v>70133802</v>
      </c>
      <c r="H34" s="9">
        <v>52895148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/>
      <c r="B36" s="20">
        <f t="shared" ref="B36:H36" si="7">B27+B22</f>
        <v>2128071067</v>
      </c>
      <c r="C36" s="20">
        <f t="shared" si="7"/>
        <v>2115826555</v>
      </c>
      <c r="D36" s="20">
        <f t="shared" si="7"/>
        <v>1946661190</v>
      </c>
      <c r="E36" s="20">
        <f t="shared" si="7"/>
        <v>1935401472</v>
      </c>
      <c r="F36" s="20">
        <f t="shared" si="7"/>
        <v>2012833165</v>
      </c>
      <c r="G36" s="20">
        <f t="shared" si="7"/>
        <v>2173411944</v>
      </c>
      <c r="H36" s="20">
        <f t="shared" si="7"/>
        <v>2435565787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7" t="s">
        <v>71</v>
      </c>
      <c r="B38" s="20">
        <f t="shared" ref="B38:H38" si="8">SUM(B39:B42)</f>
        <v>2244763766</v>
      </c>
      <c r="C38" s="20">
        <f t="shared" si="8"/>
        <v>2310973240</v>
      </c>
      <c r="D38" s="20">
        <f t="shared" si="8"/>
        <v>2346047421</v>
      </c>
      <c r="E38" s="20">
        <f t="shared" si="8"/>
        <v>2398858951</v>
      </c>
      <c r="F38" s="20">
        <f t="shared" si="8"/>
        <v>2462813578</v>
      </c>
      <c r="G38" s="20">
        <f t="shared" si="8"/>
        <v>2459401040</v>
      </c>
      <c r="H38" s="20">
        <f t="shared" si="8"/>
        <v>2450996883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6" t="s">
        <v>72</v>
      </c>
      <c r="B39" s="2">
        <v>1584000000</v>
      </c>
      <c r="C39" s="2">
        <v>1584000000</v>
      </c>
      <c r="D39" s="2">
        <v>1584000000</v>
      </c>
      <c r="E39" s="2">
        <v>1584000000</v>
      </c>
      <c r="F39" s="2">
        <v>1584000000</v>
      </c>
      <c r="G39" s="9">
        <v>1584000000</v>
      </c>
      <c r="H39" s="9">
        <v>1742400000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6" t="s">
        <v>31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6" t="s">
        <v>73</v>
      </c>
      <c r="B41" s="2">
        <v>314573039</v>
      </c>
      <c r="C41" s="2">
        <v>383086397</v>
      </c>
      <c r="D41" s="2">
        <v>422653152</v>
      </c>
      <c r="E41" s="2">
        <v>477653372</v>
      </c>
      <c r="F41" s="2">
        <v>543796689</v>
      </c>
      <c r="G41" s="9">
        <v>574285905</v>
      </c>
      <c r="H41" s="9">
        <v>409249115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6" t="s">
        <v>75</v>
      </c>
      <c r="B42" s="2">
        <v>346190727</v>
      </c>
      <c r="C42" s="2">
        <v>343886843</v>
      </c>
      <c r="D42" s="2">
        <v>339394269</v>
      </c>
      <c r="E42" s="2">
        <v>337205579</v>
      </c>
      <c r="F42" s="2">
        <v>335016889</v>
      </c>
      <c r="G42" s="9">
        <v>301115135</v>
      </c>
      <c r="H42" s="9">
        <v>299347768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7" t="s">
        <v>76</v>
      </c>
      <c r="B43" s="20">
        <v>11228174</v>
      </c>
      <c r="C43" s="20">
        <v>11618429</v>
      </c>
      <c r="D43" s="20">
        <v>12274082</v>
      </c>
      <c r="E43" s="20">
        <v>12379915</v>
      </c>
      <c r="F43" s="20">
        <v>12662685</v>
      </c>
      <c r="G43" s="22">
        <v>13301991</v>
      </c>
      <c r="H43" s="22">
        <v>13130056</v>
      </c>
      <c r="I43" s="2"/>
      <c r="J43" s="2"/>
      <c r="K43" s="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"/>
      <c r="B45" s="20">
        <f t="shared" ref="B45:H45" si="9">B36+B38+B43</f>
        <v>4384063007</v>
      </c>
      <c r="C45" s="20">
        <f t="shared" si="9"/>
        <v>4438418224</v>
      </c>
      <c r="D45" s="20">
        <f t="shared" si="9"/>
        <v>4304982693</v>
      </c>
      <c r="E45" s="20">
        <f t="shared" si="9"/>
        <v>4346640338</v>
      </c>
      <c r="F45" s="20">
        <f t="shared" si="9"/>
        <v>4488309428</v>
      </c>
      <c r="G45" s="20">
        <f t="shared" si="9"/>
        <v>4646114975</v>
      </c>
      <c r="H45" s="20">
        <f t="shared" si="9"/>
        <v>4899692726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6" t="s">
        <v>77</v>
      </c>
      <c r="B47" s="28">
        <f t="shared" ref="B47:H47" si="10">B38/(B39/10)</f>
        <v>14.171488421717171</v>
      </c>
      <c r="C47" s="28">
        <f t="shared" si="10"/>
        <v>14.589477525252525</v>
      </c>
      <c r="D47" s="28">
        <f t="shared" si="10"/>
        <v>14.810905435606061</v>
      </c>
      <c r="E47" s="28">
        <f t="shared" si="10"/>
        <v>15.144311559343434</v>
      </c>
      <c r="F47" s="28">
        <f t="shared" si="10"/>
        <v>15.548065517676768</v>
      </c>
      <c r="G47" s="28">
        <f t="shared" si="10"/>
        <v>15.526521717171716</v>
      </c>
      <c r="H47" s="28">
        <f t="shared" si="10"/>
        <v>14.066786518595041</v>
      </c>
      <c r="I47" s="2"/>
      <c r="J47" s="2"/>
      <c r="K47" s="2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 x14ac:dyDescent="0.25">
      <c r="A48" s="16" t="s">
        <v>78</v>
      </c>
      <c r="B48" s="20">
        <f t="shared" ref="B48:H48" si="11">B39/10</f>
        <v>158400000</v>
      </c>
      <c r="C48" s="20">
        <f t="shared" si="11"/>
        <v>158400000</v>
      </c>
      <c r="D48" s="20">
        <f t="shared" si="11"/>
        <v>158400000</v>
      </c>
      <c r="E48" s="20">
        <f t="shared" si="11"/>
        <v>158400000</v>
      </c>
      <c r="F48" s="20">
        <f t="shared" si="11"/>
        <v>158400000</v>
      </c>
      <c r="G48" s="20">
        <f t="shared" si="11"/>
        <v>158400000</v>
      </c>
      <c r="H48" s="20">
        <f t="shared" si="11"/>
        <v>174240000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6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6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6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6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6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3.5" customWidth="1"/>
    <col min="2" max="5" width="12.75" customWidth="1"/>
    <col min="6" max="6" width="12.5" customWidth="1"/>
    <col min="7" max="7" width="10.75" customWidth="1"/>
    <col min="8" max="8" width="13.2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3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5</v>
      </c>
      <c r="E4" s="5" t="s">
        <v>6</v>
      </c>
      <c r="F4" s="5" t="s">
        <v>7</v>
      </c>
      <c r="G4" s="5" t="s">
        <v>5</v>
      </c>
      <c r="H4" s="5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1"/>
      <c r="B5" s="13">
        <v>43100</v>
      </c>
      <c r="C5" s="13">
        <v>43190</v>
      </c>
      <c r="D5" s="13">
        <v>43373</v>
      </c>
      <c r="E5" s="13">
        <v>43465</v>
      </c>
      <c r="F5" s="13">
        <v>43555</v>
      </c>
      <c r="G5" s="15">
        <v>43738</v>
      </c>
      <c r="H5" s="15">
        <v>43830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16" t="s">
        <v>11</v>
      </c>
      <c r="B6" s="18">
        <v>1243947209</v>
      </c>
      <c r="C6" s="2">
        <v>1893858296</v>
      </c>
      <c r="D6" s="2">
        <v>621607004</v>
      </c>
      <c r="E6" s="2">
        <v>1215917043</v>
      </c>
      <c r="F6" s="2">
        <v>1863478333</v>
      </c>
      <c r="G6" s="9">
        <v>608899373</v>
      </c>
      <c r="H6" s="9">
        <v>1179123696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9" t="s">
        <v>13</v>
      </c>
      <c r="B7" s="18">
        <v>969317027</v>
      </c>
      <c r="C7" s="18">
        <v>1476076769</v>
      </c>
      <c r="D7" s="18">
        <v>489490758</v>
      </c>
      <c r="E7" s="2">
        <v>962401631</v>
      </c>
      <c r="F7" s="2">
        <v>1481938214</v>
      </c>
      <c r="G7" s="9">
        <v>485768975</v>
      </c>
      <c r="H7" s="9">
        <v>945689809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6" t="s">
        <v>16</v>
      </c>
      <c r="B8" s="21">
        <f t="shared" ref="B8:H8" si="0">B6-B7</f>
        <v>274630182</v>
      </c>
      <c r="C8" s="21">
        <f t="shared" si="0"/>
        <v>417781527</v>
      </c>
      <c r="D8" s="21">
        <f t="shared" si="0"/>
        <v>132116246</v>
      </c>
      <c r="E8" s="21">
        <f t="shared" si="0"/>
        <v>253515412</v>
      </c>
      <c r="F8" s="21">
        <f t="shared" si="0"/>
        <v>381540119</v>
      </c>
      <c r="G8" s="21">
        <f t="shared" si="0"/>
        <v>123130398</v>
      </c>
      <c r="H8" s="21">
        <f t="shared" si="0"/>
        <v>233433887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0"/>
      <c r="B9" s="20"/>
      <c r="C9" s="20"/>
      <c r="D9" s="20"/>
      <c r="E9" s="20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6" t="s">
        <v>23</v>
      </c>
      <c r="B10" s="20">
        <v>48611212</v>
      </c>
      <c r="C10" s="20">
        <v>75781634</v>
      </c>
      <c r="D10" s="20">
        <v>22932140</v>
      </c>
      <c r="E10" s="20">
        <v>54163783</v>
      </c>
      <c r="F10" s="20">
        <v>85668284</v>
      </c>
      <c r="G10" s="22">
        <v>37558649</v>
      </c>
      <c r="H10" s="22">
        <v>71474459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0" t="s">
        <v>27</v>
      </c>
      <c r="B12" s="20">
        <f t="shared" ref="B12:H12" si="1">B8-B10</f>
        <v>226018970</v>
      </c>
      <c r="C12" s="20">
        <f t="shared" si="1"/>
        <v>341999893</v>
      </c>
      <c r="D12" s="20">
        <f t="shared" si="1"/>
        <v>109184106</v>
      </c>
      <c r="E12" s="20">
        <f t="shared" si="1"/>
        <v>199351629</v>
      </c>
      <c r="F12" s="20">
        <f t="shared" si="1"/>
        <v>295871835</v>
      </c>
      <c r="G12" s="20">
        <f t="shared" si="1"/>
        <v>85571749</v>
      </c>
      <c r="H12" s="20">
        <f t="shared" si="1"/>
        <v>161959428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3" t="s">
        <v>30</v>
      </c>
      <c r="B13" s="20"/>
      <c r="C13" s="20"/>
      <c r="D13" s="20"/>
      <c r="E13" s="20"/>
      <c r="F13" s="2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6" t="s">
        <v>15</v>
      </c>
      <c r="B14" s="2">
        <v>70583916</v>
      </c>
      <c r="C14" s="2">
        <v>105878129</v>
      </c>
      <c r="D14" s="2">
        <v>35736939</v>
      </c>
      <c r="E14" s="2">
        <v>84846110</v>
      </c>
      <c r="F14" s="2">
        <v>135419374</v>
      </c>
      <c r="G14" s="9">
        <v>45367436</v>
      </c>
      <c r="H14" s="9">
        <v>91412301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36</v>
      </c>
      <c r="B15" s="2"/>
      <c r="C15" s="2"/>
      <c r="D15" s="2"/>
      <c r="E15" s="2">
        <v>24400000</v>
      </c>
      <c r="F15" s="2">
        <v>48800000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40</v>
      </c>
      <c r="B16" s="2">
        <v>264635</v>
      </c>
      <c r="C16" s="2">
        <v>306635</v>
      </c>
      <c r="D16" s="2">
        <v>61199</v>
      </c>
      <c r="E16" s="2">
        <v>210996</v>
      </c>
      <c r="F16" s="2">
        <v>292466</v>
      </c>
      <c r="G16" s="9">
        <v>120876</v>
      </c>
      <c r="H16" s="9">
        <v>329044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6" t="s">
        <v>43</v>
      </c>
      <c r="B18" s="20">
        <f t="shared" ref="B18:H18" si="2">B12-B14+B15+B16</f>
        <v>155699689</v>
      </c>
      <c r="C18" s="20">
        <f t="shared" si="2"/>
        <v>236428399</v>
      </c>
      <c r="D18" s="20">
        <f t="shared" si="2"/>
        <v>73508366</v>
      </c>
      <c r="E18" s="20">
        <f t="shared" si="2"/>
        <v>139116515</v>
      </c>
      <c r="F18" s="20">
        <f t="shared" si="2"/>
        <v>209544927</v>
      </c>
      <c r="G18" s="20">
        <f t="shared" si="2"/>
        <v>40325189</v>
      </c>
      <c r="H18" s="20">
        <f t="shared" si="2"/>
        <v>70876171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46</v>
      </c>
      <c r="B19" s="2">
        <v>6805261</v>
      </c>
      <c r="C19" s="2">
        <v>10226610</v>
      </c>
      <c r="D19" s="2">
        <v>3173924</v>
      </c>
      <c r="E19" s="2">
        <v>6182582</v>
      </c>
      <c r="F19" s="2">
        <v>9229274</v>
      </c>
      <c r="G19" s="9">
        <v>1829135</v>
      </c>
      <c r="H19" s="9">
        <v>3455651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6" t="s">
        <v>50</v>
      </c>
      <c r="B20" s="20">
        <f t="shared" ref="B20:H20" si="3">B18-B19</f>
        <v>148894428</v>
      </c>
      <c r="C20" s="20">
        <f t="shared" si="3"/>
        <v>226201789</v>
      </c>
      <c r="D20" s="20">
        <f t="shared" si="3"/>
        <v>70334442</v>
      </c>
      <c r="E20" s="20">
        <f t="shared" si="3"/>
        <v>132933933</v>
      </c>
      <c r="F20" s="20">
        <f t="shared" si="3"/>
        <v>200315653</v>
      </c>
      <c r="G20" s="20">
        <f t="shared" si="3"/>
        <v>38496054</v>
      </c>
      <c r="H20" s="20">
        <f t="shared" si="3"/>
        <v>67420520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7" t="s">
        <v>55</v>
      </c>
      <c r="B22" s="20">
        <f t="shared" ref="B22:H22" si="4">SUM(B23:B24)</f>
        <v>24025396</v>
      </c>
      <c r="C22" s="20">
        <f t="shared" si="4"/>
        <v>34733030</v>
      </c>
      <c r="D22" s="20">
        <f t="shared" si="4"/>
        <v>11885409</v>
      </c>
      <c r="E22" s="20">
        <f t="shared" si="4"/>
        <v>21567535</v>
      </c>
      <c r="F22" s="20">
        <f t="shared" si="4"/>
        <v>24711856</v>
      </c>
      <c r="G22" s="20">
        <f t="shared" si="4"/>
        <v>6135448</v>
      </c>
      <c r="H22" s="20">
        <f t="shared" si="4"/>
        <v>12267895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59</v>
      </c>
      <c r="B23" s="2">
        <v>26447342</v>
      </c>
      <c r="C23" s="2">
        <v>34149876</v>
      </c>
      <c r="D23" s="2">
        <v>12130022</v>
      </c>
      <c r="E23" s="2">
        <v>23203037</v>
      </c>
      <c r="F23" s="2">
        <v>27494951</v>
      </c>
      <c r="G23" s="9">
        <v>4439341</v>
      </c>
      <c r="H23" s="9">
        <v>6471746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6" t="s">
        <v>61</v>
      </c>
      <c r="B24" s="2">
        <v>-2421946</v>
      </c>
      <c r="C24" s="2">
        <v>583154</v>
      </c>
      <c r="D24" s="2">
        <v>-244613</v>
      </c>
      <c r="E24" s="2">
        <v>-1635502</v>
      </c>
      <c r="F24" s="2">
        <v>-2783095</v>
      </c>
      <c r="G24" s="9">
        <v>1696107</v>
      </c>
      <c r="H24" s="9">
        <v>5796149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6" t="s">
        <v>64</v>
      </c>
      <c r="B25" s="30">
        <f t="shared" ref="B25:H25" si="5">B20-B22</f>
        <v>124869032</v>
      </c>
      <c r="C25" s="30">
        <f t="shared" si="5"/>
        <v>191468759</v>
      </c>
      <c r="D25" s="30">
        <f t="shared" si="5"/>
        <v>58449033</v>
      </c>
      <c r="E25" s="30">
        <f t="shared" si="5"/>
        <v>111366398</v>
      </c>
      <c r="F25" s="30">
        <f t="shared" si="5"/>
        <v>175603797</v>
      </c>
      <c r="G25" s="30">
        <f t="shared" si="5"/>
        <v>32360606</v>
      </c>
      <c r="H25" s="30">
        <f t="shared" si="5"/>
        <v>55152625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/>
      <c r="B26" s="20"/>
      <c r="C26" s="20"/>
      <c r="D26" s="20"/>
      <c r="E26" s="20"/>
      <c r="F26" s="2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6" t="s">
        <v>70</v>
      </c>
      <c r="B27" s="31">
        <f>B25/('1'!B39/10)</f>
        <v>0.78831459595959597</v>
      </c>
      <c r="C27" s="31">
        <f>C25/('1'!C39/10)</f>
        <v>1.2087674179292929</v>
      </c>
      <c r="D27" s="31">
        <f>D25/('1'!D39/10)</f>
        <v>0.36899642045454545</v>
      </c>
      <c r="E27" s="31">
        <f>E25/('1'!E39/10)</f>
        <v>0.70307069444444448</v>
      </c>
      <c r="F27" s="31">
        <f>F25/('1'!F39/10)</f>
        <v>1.1086098295454545</v>
      </c>
      <c r="G27" s="31">
        <f>G25/('1'!G39/10)</f>
        <v>0.20429675505050504</v>
      </c>
      <c r="H27" s="31">
        <f>H25/('1'!H39/10)</f>
        <v>0.31653251262626264</v>
      </c>
      <c r="I27" s="2"/>
      <c r="J27" s="2"/>
      <c r="K27" s="2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25">
      <c r="A28" s="23" t="s">
        <v>74</v>
      </c>
      <c r="B28" s="32">
        <f>'1'!B39/10</f>
        <v>158400000</v>
      </c>
      <c r="C28" s="32">
        <f>'1'!C39/10</f>
        <v>158400000</v>
      </c>
      <c r="D28" s="32">
        <f>'1'!D39/10</f>
        <v>158400000</v>
      </c>
      <c r="E28" s="32">
        <f>'1'!E39/10</f>
        <v>158400000</v>
      </c>
      <c r="F28" s="32">
        <f>'1'!F39/10</f>
        <v>158400000</v>
      </c>
      <c r="G28" s="32">
        <f>'1'!G39/10</f>
        <v>158400000</v>
      </c>
      <c r="H28" s="32">
        <f>'1'!H39/10</f>
        <v>174240000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6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6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6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6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6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ColWidth="12.625" defaultRowHeight="15" customHeight="1" x14ac:dyDescent="0.2"/>
  <cols>
    <col min="1" max="1" width="38.625" customWidth="1"/>
    <col min="2" max="2" width="13" customWidth="1"/>
    <col min="3" max="3" width="13.125" customWidth="1"/>
    <col min="4" max="6" width="13.25" customWidth="1"/>
    <col min="7" max="7" width="14.25" customWidth="1"/>
    <col min="8" max="8" width="13.12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7" t="s">
        <v>6</v>
      </c>
      <c r="C4" s="9" t="s">
        <v>7</v>
      </c>
      <c r="D4" s="2" t="s">
        <v>5</v>
      </c>
      <c r="E4" s="2" t="s">
        <v>6</v>
      </c>
      <c r="F4" s="2" t="s">
        <v>7</v>
      </c>
      <c r="G4" s="2" t="s">
        <v>5</v>
      </c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1"/>
      <c r="B5" s="13">
        <v>43100</v>
      </c>
      <c r="C5" s="10">
        <v>43190</v>
      </c>
      <c r="D5" s="10">
        <v>43373</v>
      </c>
      <c r="E5" s="10">
        <v>43465</v>
      </c>
      <c r="F5" s="10">
        <v>43555</v>
      </c>
      <c r="G5" s="10">
        <v>43738</v>
      </c>
      <c r="H5" s="10">
        <v>43830</v>
      </c>
      <c r="I5" s="10"/>
      <c r="J5" s="10"/>
      <c r="K5" s="10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16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">
        <v>12</v>
      </c>
      <c r="B7" s="2">
        <v>1290073769</v>
      </c>
      <c r="C7" s="2">
        <v>1925046055</v>
      </c>
      <c r="D7" s="2">
        <v>594424040</v>
      </c>
      <c r="E7" s="2">
        <v>1176453915</v>
      </c>
      <c r="F7" s="2">
        <v>1806908017</v>
      </c>
      <c r="G7" s="9">
        <v>601509109</v>
      </c>
      <c r="H7" s="9">
        <v>1175243180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6" t="s">
        <v>14</v>
      </c>
      <c r="B8" s="2">
        <v>-1058509102</v>
      </c>
      <c r="C8" s="2">
        <v>-1587463555</v>
      </c>
      <c r="D8" s="2">
        <v>-417112727</v>
      </c>
      <c r="E8" s="2">
        <v>-909815451</v>
      </c>
      <c r="F8" s="2">
        <v>-1515204798</v>
      </c>
      <c r="G8" s="9">
        <v>-391951383</v>
      </c>
      <c r="H8" s="9">
        <v>-909125373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6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17</v>
      </c>
      <c r="B10" s="2">
        <v>-16485420</v>
      </c>
      <c r="C10" s="2">
        <v>-21949409</v>
      </c>
      <c r="D10" s="2">
        <v>-5901993</v>
      </c>
      <c r="E10" s="2">
        <v>-16030878</v>
      </c>
      <c r="F10" s="2">
        <v>-24006006</v>
      </c>
      <c r="G10" s="9">
        <v>-10446177</v>
      </c>
      <c r="H10" s="9">
        <v>-18606519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18</v>
      </c>
      <c r="B11" s="2">
        <v>264635</v>
      </c>
      <c r="C11" s="2">
        <v>306635</v>
      </c>
      <c r="D11" s="2">
        <v>61199</v>
      </c>
      <c r="E11" s="2">
        <v>210996</v>
      </c>
      <c r="F11" s="2">
        <v>292466</v>
      </c>
      <c r="G11" s="9">
        <v>120876</v>
      </c>
      <c r="H11" s="9">
        <v>329044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5">
      <c r="A12" s="11"/>
      <c r="B12" s="21">
        <f t="shared" ref="B12:D12" si="0">SUM(B7:B11)</f>
        <v>215343882</v>
      </c>
      <c r="C12" s="21">
        <f t="shared" si="0"/>
        <v>315939726</v>
      </c>
      <c r="D12" s="21">
        <f t="shared" si="0"/>
        <v>171470519</v>
      </c>
      <c r="E12" s="21">
        <f>SUM(E7:E11)+1</f>
        <v>250818583</v>
      </c>
      <c r="F12" s="21">
        <f t="shared" ref="F12:H12" si="1">SUM(F7:F11)</f>
        <v>267989679</v>
      </c>
      <c r="G12" s="21">
        <f t="shared" si="1"/>
        <v>199232425</v>
      </c>
      <c r="H12" s="21">
        <f t="shared" si="1"/>
        <v>247840332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1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6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6" t="s">
        <v>24</v>
      </c>
      <c r="B15" s="2">
        <v>-3725819</v>
      </c>
      <c r="C15" s="2">
        <v>-214212546</v>
      </c>
      <c r="D15" s="2">
        <v>-8268158</v>
      </c>
      <c r="E15" s="2">
        <v>-10374337</v>
      </c>
      <c r="F15" s="2">
        <v>-13419668</v>
      </c>
      <c r="G15" s="9">
        <v>-5547861</v>
      </c>
      <c r="H15" s="9">
        <v>-12282942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25</v>
      </c>
      <c r="B16" s="2">
        <v>-202294849</v>
      </c>
      <c r="C16" s="2">
        <v>-39110200</v>
      </c>
      <c r="D16" s="2"/>
      <c r="E16" s="2">
        <v>-25004955</v>
      </c>
      <c r="F16" s="2">
        <v>-96359016</v>
      </c>
      <c r="G16" s="9">
        <v>-54064290</v>
      </c>
      <c r="H16" s="9">
        <v>-275425154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6" t="s">
        <v>26</v>
      </c>
      <c r="B17" s="2">
        <v>-2800000</v>
      </c>
      <c r="C17" s="2">
        <v>-2835300</v>
      </c>
      <c r="D17" s="2">
        <v>-983767</v>
      </c>
      <c r="E17" s="2">
        <v>-1050677</v>
      </c>
      <c r="F17" s="2">
        <v>-2123990</v>
      </c>
      <c r="G17" s="9">
        <v>-1108788</v>
      </c>
      <c r="H17" s="9">
        <v>-1869096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21">
        <f t="shared" ref="B18:H18" si="2">SUM(B15:B17)</f>
        <v>-208820668</v>
      </c>
      <c r="C18" s="21">
        <f t="shared" si="2"/>
        <v>-256158046</v>
      </c>
      <c r="D18" s="21">
        <f t="shared" si="2"/>
        <v>-9251925</v>
      </c>
      <c r="E18" s="21">
        <f t="shared" si="2"/>
        <v>-36429969</v>
      </c>
      <c r="F18" s="21">
        <f t="shared" si="2"/>
        <v>-111902674</v>
      </c>
      <c r="G18" s="21">
        <f t="shared" si="2"/>
        <v>-60720939</v>
      </c>
      <c r="H18" s="21">
        <f t="shared" si="2"/>
        <v>-289577192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6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6" t="s">
        <v>33</v>
      </c>
      <c r="B22" s="2"/>
      <c r="C22" s="2"/>
      <c r="D22" s="2"/>
      <c r="E22" s="2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35</v>
      </c>
      <c r="B23" s="2">
        <v>-70583916</v>
      </c>
      <c r="C23" s="2">
        <v>-105878129</v>
      </c>
      <c r="D23" s="2">
        <v>-35736939</v>
      </c>
      <c r="E23" s="2">
        <v>-84846110</v>
      </c>
      <c r="F23" s="2">
        <v>-135419374</v>
      </c>
      <c r="G23" s="9">
        <v>-45367436</v>
      </c>
      <c r="H23" s="9">
        <v>-91412301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6" t="s">
        <v>37</v>
      </c>
      <c r="B24" s="2"/>
      <c r="C24" s="2">
        <v>-3379</v>
      </c>
      <c r="D24" s="2">
        <v>-23075</v>
      </c>
      <c r="E24" s="2">
        <v>-23075</v>
      </c>
      <c r="F24" s="2">
        <v>-23075</v>
      </c>
      <c r="G24" s="2"/>
      <c r="H24" s="9">
        <v>-27348626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6" t="s">
        <v>39</v>
      </c>
      <c r="B25" s="2">
        <v>-67426900</v>
      </c>
      <c r="C25" s="2">
        <v>-103839364</v>
      </c>
      <c r="D25" s="2">
        <v>-51318049</v>
      </c>
      <c r="E25" s="2">
        <v>-92442389</v>
      </c>
      <c r="F25" s="2">
        <f>46394493+1</f>
        <v>46394494</v>
      </c>
      <c r="G25" s="9">
        <v>-3452741</v>
      </c>
      <c r="H25" s="9">
        <v>30436414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6" t="s">
        <v>41</v>
      </c>
      <c r="B26" s="2">
        <v>1327902</v>
      </c>
      <c r="C26" s="2">
        <v>5302030</v>
      </c>
      <c r="D26" s="2">
        <v>-373063</v>
      </c>
      <c r="E26" s="2">
        <v>-967698</v>
      </c>
      <c r="F26" s="2">
        <v>-1794307</v>
      </c>
      <c r="G26" s="9">
        <v>-656927</v>
      </c>
      <c r="H26" s="9">
        <v>-1115235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6" t="s">
        <v>42</v>
      </c>
      <c r="B27" s="2">
        <v>109620546</v>
      </c>
      <c r="C27" s="2">
        <v>126957857</v>
      </c>
      <c r="D27" s="2">
        <v>-81504507</v>
      </c>
      <c r="E27" s="2">
        <v>-46261803</v>
      </c>
      <c r="F27" s="2">
        <v>-76842931</v>
      </c>
      <c r="G27" s="9">
        <v>-91905987</v>
      </c>
      <c r="H27" s="9">
        <v>127692066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/>
      <c r="B28" s="21">
        <f>SUM(B21:B27)</f>
        <v>-27062368</v>
      </c>
      <c r="C28" s="21">
        <f>SUM(C22:C27)-1</f>
        <v>-77460986</v>
      </c>
      <c r="D28" s="21">
        <f t="shared" ref="D28:H28" si="3">SUM(D22:D27)</f>
        <v>-168955633</v>
      </c>
      <c r="E28" s="21">
        <f t="shared" si="3"/>
        <v>-224541075</v>
      </c>
      <c r="F28" s="21">
        <f t="shared" si="3"/>
        <v>-167685193</v>
      </c>
      <c r="G28" s="21">
        <f t="shared" si="3"/>
        <v>-141383091</v>
      </c>
      <c r="H28" s="21">
        <f t="shared" si="3"/>
        <v>38252318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44</v>
      </c>
      <c r="B30" s="20">
        <f t="shared" ref="B30:D30" si="4">SUM(B12,B18,B28)</f>
        <v>-20539154</v>
      </c>
      <c r="C30" s="20">
        <f t="shared" si="4"/>
        <v>-17679306</v>
      </c>
      <c r="D30" s="20">
        <f t="shared" si="4"/>
        <v>-6737039</v>
      </c>
      <c r="E30" s="20">
        <f>SUM(E12,E18,E28)+1</f>
        <v>-10152460</v>
      </c>
      <c r="F30" s="20">
        <f t="shared" ref="F30:H30" si="5">SUM(F12,F18,F28)</f>
        <v>-11598188</v>
      </c>
      <c r="G30" s="20">
        <f t="shared" si="5"/>
        <v>-2871605</v>
      </c>
      <c r="H30" s="20">
        <f t="shared" si="5"/>
        <v>-3484542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3" t="s">
        <v>47</v>
      </c>
      <c r="B31" s="2">
        <v>35842831</v>
      </c>
      <c r="C31" s="2">
        <v>35842830</v>
      </c>
      <c r="D31" s="2">
        <v>7965027</v>
      </c>
      <c r="E31" s="2">
        <v>7965027</v>
      </c>
      <c r="F31" s="2">
        <v>7965027</v>
      </c>
      <c r="G31" s="9">
        <v>6677598</v>
      </c>
      <c r="H31" s="9">
        <v>6677598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6" t="s">
        <v>49</v>
      </c>
      <c r="B32" s="2"/>
      <c r="C32" s="2"/>
      <c r="D32" s="27">
        <v>5628411</v>
      </c>
      <c r="E32" s="27">
        <v>8715801</v>
      </c>
      <c r="F32" s="27">
        <v>12142868</v>
      </c>
      <c r="G32" s="9">
        <v>2630595</v>
      </c>
      <c r="H32" s="9">
        <v>6655407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6" t="s">
        <v>52</v>
      </c>
      <c r="B33" s="2">
        <f>B30+B31+B32-1</f>
        <v>15303676</v>
      </c>
      <c r="C33" s="2">
        <f>C30+C31+C32</f>
        <v>18163524</v>
      </c>
      <c r="D33" s="2">
        <f>D30+D31+D32-1</f>
        <v>6856398</v>
      </c>
      <c r="E33" s="2">
        <f>E30+E31+E32+1</f>
        <v>6528369</v>
      </c>
      <c r="F33" s="2">
        <f t="shared" ref="F33:H33" si="6">F30+F31+F32</f>
        <v>8509707</v>
      </c>
      <c r="G33" s="2">
        <f t="shared" si="6"/>
        <v>6436588</v>
      </c>
      <c r="H33" s="2">
        <f t="shared" si="6"/>
        <v>9848463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6"/>
      <c r="B34" s="2"/>
      <c r="C34" s="20"/>
      <c r="D34" s="20"/>
      <c r="E34" s="20"/>
      <c r="F34" s="27"/>
      <c r="G34" s="2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6" t="s">
        <v>57</v>
      </c>
      <c r="B35" s="28">
        <f>B12/('1'!B39/10)</f>
        <v>1.3594942045454546</v>
      </c>
      <c r="C35" s="28">
        <f>C12/('1'!C39/10)</f>
        <v>1.9945689772727273</v>
      </c>
      <c r="D35" s="28">
        <f>D12/('1'!D39/10)</f>
        <v>1.0825159027777778</v>
      </c>
      <c r="E35" s="28">
        <f>E12/('1'!E39/10)</f>
        <v>1.5834506502525252</v>
      </c>
      <c r="F35" s="28">
        <f>F12/('1'!F39/10)</f>
        <v>1.6918540340909092</v>
      </c>
      <c r="G35" s="28">
        <f>G12/('1'!G39/10)</f>
        <v>1.2577804608585859</v>
      </c>
      <c r="H35" s="28">
        <f>H12/('1'!H39/10)</f>
        <v>1.4224077823691461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6" t="s">
        <v>62</v>
      </c>
      <c r="B36" s="2">
        <f>'1'!B39/10</f>
        <v>158400000</v>
      </c>
      <c r="C36" s="2">
        <f>'1'!C39/10</f>
        <v>158400000</v>
      </c>
      <c r="D36" s="2">
        <f>'1'!D39/10</f>
        <v>158400000</v>
      </c>
      <c r="E36" s="2">
        <f>'1'!E39/10</f>
        <v>158400000</v>
      </c>
      <c r="F36" s="2">
        <f>'1'!F39/10</f>
        <v>158400000</v>
      </c>
      <c r="G36" s="2">
        <f>'1'!G39/10</f>
        <v>158400000</v>
      </c>
      <c r="H36" s="2">
        <f>'1'!H39/10</f>
        <v>174240000</v>
      </c>
      <c r="I36" s="2"/>
      <c r="J36" s="2"/>
      <c r="K36" s="2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 x14ac:dyDescent="0.2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6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6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6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6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6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6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7.375" customWidth="1"/>
    <col min="2" max="2" width="8.5" customWidth="1"/>
    <col min="3" max="5" width="7.625" customWidth="1"/>
    <col min="6" max="6" width="8.6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79</v>
      </c>
    </row>
    <row r="3" spans="1:6" x14ac:dyDescent="0.25">
      <c r="A3" s="1" t="s">
        <v>4</v>
      </c>
    </row>
    <row r="4" spans="1:6" x14ac:dyDescent="0.25">
      <c r="A4" s="32"/>
      <c r="B4" s="33" t="s">
        <v>5</v>
      </c>
      <c r="C4" s="34" t="s">
        <v>6</v>
      </c>
      <c r="D4" s="34" t="s">
        <v>5</v>
      </c>
      <c r="E4" s="34" t="s">
        <v>6</v>
      </c>
      <c r="F4" s="34" t="s">
        <v>7</v>
      </c>
    </row>
    <row r="5" spans="1:6" ht="15.75" x14ac:dyDescent="0.25">
      <c r="A5" s="13"/>
      <c r="B5" s="35">
        <v>43100</v>
      </c>
      <c r="C5" s="36">
        <v>43190</v>
      </c>
      <c r="D5" s="36">
        <v>43373</v>
      </c>
      <c r="E5" s="36">
        <v>43465</v>
      </c>
      <c r="F5" s="36">
        <v>43555</v>
      </c>
    </row>
    <row r="6" spans="1:6" x14ac:dyDescent="0.25">
      <c r="A6" s="19" t="s">
        <v>80</v>
      </c>
      <c r="B6" s="37">
        <f>'2'!B25/'1'!B18</f>
        <v>2.8500693025959829E-2</v>
      </c>
      <c r="C6" s="37">
        <f>'2'!C25/'1'!C18</f>
        <v>4.3138962877510033E-2</v>
      </c>
      <c r="D6" s="37">
        <f>'2'!D25/'1'!D18</f>
        <v>1.3577065732468439E-2</v>
      </c>
      <c r="E6" s="37">
        <f>'2'!E25/'1'!E18</f>
        <v>2.5621259027666071E-2</v>
      </c>
      <c r="F6" s="37">
        <f>'2'!F25/'1'!F18</f>
        <v>3.9124708270893302E-2</v>
      </c>
    </row>
    <row r="7" spans="1:6" x14ac:dyDescent="0.25">
      <c r="A7" s="19" t="s">
        <v>81</v>
      </c>
      <c r="B7" s="37">
        <f>'2'!B25/'1'!B38</f>
        <v>5.5626803092294744E-2</v>
      </c>
      <c r="C7" s="37">
        <f>'2'!C25/'1'!C38</f>
        <v>8.2852001782590959E-2</v>
      </c>
      <c r="D7" s="37">
        <f>'2'!D25/'1'!D38</f>
        <v>2.4913832720007922E-2</v>
      </c>
      <c r="E7" s="37">
        <f>'2'!E25/'1'!E38</f>
        <v>4.6424737875303282E-2</v>
      </c>
      <c r="F7" s="37">
        <f>'2'!F25/'1'!F38</f>
        <v>7.1302106894588504E-2</v>
      </c>
    </row>
    <row r="8" spans="1:6" x14ac:dyDescent="0.25">
      <c r="A8" s="19" t="s">
        <v>82</v>
      </c>
      <c r="B8" s="37">
        <f>'1'!B23/'1'!B38</f>
        <v>0.29914139526430683</v>
      </c>
      <c r="C8" s="37">
        <f>'1'!C23/'1'!C38</f>
        <v>0.2722278030359192</v>
      </c>
      <c r="D8" s="37">
        <f>'1'!D23/'1'!D38</f>
        <v>0.22943677957309286</v>
      </c>
      <c r="E8" s="37">
        <f>'1'!E23/'1'!E38</f>
        <v>0.20724985009758501</v>
      </c>
      <c r="F8" s="37">
        <f>'1'!F23/'1'!F38</f>
        <v>0.25591241035459322</v>
      </c>
    </row>
    <row r="9" spans="1:6" x14ac:dyDescent="0.25">
      <c r="A9" s="19" t="s">
        <v>83</v>
      </c>
      <c r="B9" s="38">
        <f>'1'!B11/'1'!B27</f>
        <v>1.2885245524619697</v>
      </c>
      <c r="C9" s="38">
        <f>'1'!C11/'1'!C27</f>
        <v>1.2986674707058816</v>
      </c>
      <c r="D9" s="38">
        <f>'1'!D11/'1'!D27</f>
        <v>1.3104571246747754</v>
      </c>
      <c r="E9" s="38">
        <f>'1'!E11/'1'!E27</f>
        <v>1.3217068669527001</v>
      </c>
      <c r="F9" s="38">
        <f>'1'!F11/'1'!F27</f>
        <v>1.4571695412683023</v>
      </c>
    </row>
    <row r="10" spans="1:6" x14ac:dyDescent="0.25">
      <c r="A10" s="19" t="s">
        <v>84</v>
      </c>
      <c r="B10" s="37">
        <f>'2'!B25/'2'!B6</f>
        <v>0.10038129520012452</v>
      </c>
      <c r="C10" s="37">
        <f>'2'!C25/'2'!C6</f>
        <v>0.10109983381776733</v>
      </c>
      <c r="D10" s="37">
        <f>'2'!D25/'2'!D6</f>
        <v>9.4028916379455721E-2</v>
      </c>
      <c r="E10" s="37">
        <f>'2'!E25/'2'!E6</f>
        <v>9.159045729405077E-2</v>
      </c>
      <c r="F10" s="37">
        <f>'2'!F25/'2'!F6</f>
        <v>9.4234418447622481E-2</v>
      </c>
    </row>
    <row r="11" spans="1:6" x14ac:dyDescent="0.25">
      <c r="A11" s="19" t="s">
        <v>85</v>
      </c>
      <c r="B11" s="37">
        <f>'2'!B12/'2'!B6</f>
        <v>0.18169498541798648</v>
      </c>
      <c r="C11" s="37">
        <f>'2'!C12/'2'!C6</f>
        <v>0.18058367604500014</v>
      </c>
      <c r="D11" s="37">
        <f>'2'!D12/'2'!D6</f>
        <v>0.17564812702786084</v>
      </c>
      <c r="E11" s="37">
        <f>'2'!E12/'2'!E6</f>
        <v>0.16395166935743</v>
      </c>
      <c r="F11" s="37">
        <f>'2'!F12/'2'!F6</f>
        <v>0.15877396037316846</v>
      </c>
    </row>
    <row r="12" spans="1:6" x14ac:dyDescent="0.25">
      <c r="A12" s="19" t="s">
        <v>86</v>
      </c>
      <c r="B12" s="37">
        <f>'2'!B25/('1'!B38+'1'!B23)</f>
        <v>4.2818128415481382E-2</v>
      </c>
      <c r="C12" s="37">
        <f>'2'!C25/('1'!C38+'1'!C23)</f>
        <v>6.5123558520636865E-2</v>
      </c>
      <c r="D12" s="37">
        <f>'2'!D25/('1'!D38+'1'!D23)</f>
        <v>2.0264427690750354E-2</v>
      </c>
      <c r="E12" s="37">
        <f>'2'!E25/('1'!E38+'1'!E23)</f>
        <v>3.8454954350626472E-2</v>
      </c>
      <c r="F12" s="37">
        <f>'2'!F25/('1'!F38+'1'!F23)</f>
        <v>5.6773152575550344E-2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2020-04-12T16:22:01Z</dcterms:modified>
</cp:coreProperties>
</file>