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3" l="1"/>
  <c r="G32" i="3"/>
  <c r="G46" i="1"/>
  <c r="H43" i="1"/>
  <c r="G38" i="1"/>
  <c r="G45" i="1" s="1"/>
  <c r="G26" i="1"/>
  <c r="G43" i="1" s="1"/>
  <c r="G12" i="1"/>
  <c r="G8" i="1"/>
  <c r="G28" i="2"/>
  <c r="G13" i="2"/>
  <c r="G8" i="2"/>
  <c r="H8" i="2"/>
  <c r="I8" i="2"/>
  <c r="G26" i="3"/>
  <c r="G18" i="3"/>
  <c r="G12" i="3"/>
  <c r="G27" i="3" l="1"/>
  <c r="G30" i="3" s="1"/>
  <c r="G14" i="2"/>
  <c r="G18" i="2" s="1"/>
  <c r="G21" i="2" s="1"/>
  <c r="G25" i="2" s="1"/>
  <c r="G27" i="2" s="1"/>
  <c r="G19" i="1"/>
  <c r="C46" i="1"/>
  <c r="D46" i="1"/>
  <c r="E46" i="1"/>
  <c r="F46" i="1"/>
  <c r="B46" i="1"/>
  <c r="B26" i="1"/>
  <c r="C26" i="1"/>
  <c r="D26" i="1"/>
  <c r="E26" i="1"/>
  <c r="F26" i="1"/>
  <c r="C28" i="2"/>
  <c r="D28" i="2"/>
  <c r="E28" i="2"/>
  <c r="F28" i="2"/>
  <c r="B28" i="2"/>
  <c r="C33" i="3" l="1"/>
  <c r="D33" i="3"/>
  <c r="E33" i="3"/>
  <c r="F33" i="3"/>
  <c r="B33" i="3"/>
  <c r="B18" i="3" l="1"/>
  <c r="D18" i="3"/>
  <c r="E18" i="3"/>
  <c r="F18" i="3"/>
  <c r="C18" i="3"/>
  <c r="D12" i="3"/>
  <c r="E26" i="3"/>
  <c r="E22" i="2"/>
  <c r="E38" i="1"/>
  <c r="E43" i="1" s="1"/>
  <c r="E23" i="1"/>
  <c r="E12" i="1" l="1"/>
  <c r="F12" i="1" l="1"/>
  <c r="F26" i="3" l="1"/>
  <c r="F12" i="3"/>
  <c r="F32" i="3" s="1"/>
  <c r="F13" i="2"/>
  <c r="F8" i="2"/>
  <c r="F38" i="1"/>
  <c r="F8" i="1"/>
  <c r="F19" i="1" s="1"/>
  <c r="F27" i="3" l="1"/>
  <c r="F30" i="3" s="1"/>
  <c r="F45" i="1"/>
  <c r="F14" i="2"/>
  <c r="F9" i="5"/>
  <c r="F43" i="1"/>
  <c r="F11" i="5" l="1"/>
  <c r="F18" i="2"/>
  <c r="F21" i="2" s="1"/>
  <c r="F25" i="2" s="1"/>
  <c r="F6" i="5"/>
  <c r="F10" i="5" l="1"/>
  <c r="F7" i="5"/>
  <c r="F12" i="5"/>
  <c r="F27" i="2"/>
  <c r="B8" i="2"/>
  <c r="C8" i="2"/>
  <c r="D8" i="2"/>
  <c r="E8" i="2"/>
  <c r="D26" i="3"/>
  <c r="C26" i="3"/>
  <c r="B26" i="3"/>
  <c r="E12" i="3"/>
  <c r="E27" i="3" s="1"/>
  <c r="C12" i="3"/>
  <c r="C32" i="3" s="1"/>
  <c r="B12" i="3"/>
  <c r="E13" i="2"/>
  <c r="D13" i="2"/>
  <c r="C13" i="2"/>
  <c r="B13" i="2"/>
  <c r="E14" i="2" l="1"/>
  <c r="E18" i="2" s="1"/>
  <c r="C27" i="3"/>
  <c r="C30" i="3" s="1"/>
  <c r="D14" i="2"/>
  <c r="B27" i="3"/>
  <c r="B30" i="3" s="1"/>
  <c r="B32" i="3"/>
  <c r="D27" i="3"/>
  <c r="D30" i="3" s="1"/>
  <c r="D32" i="3"/>
  <c r="C14" i="2"/>
  <c r="E30" i="3"/>
  <c r="E32" i="3"/>
  <c r="B14" i="2"/>
  <c r="B18" i="2" s="1"/>
  <c r="D38" i="1"/>
  <c r="C38" i="1"/>
  <c r="C43" i="1" s="1"/>
  <c r="B38" i="1"/>
  <c r="D12" i="1"/>
  <c r="C12" i="1"/>
  <c r="B12" i="1"/>
  <c r="D8" i="1"/>
  <c r="C8" i="1"/>
  <c r="B8" i="1"/>
  <c r="E8" i="1"/>
  <c r="B19" i="1" l="1"/>
  <c r="B43" i="1"/>
  <c r="C11" i="5"/>
  <c r="C18" i="2"/>
  <c r="C21" i="2" s="1"/>
  <c r="D18" i="2"/>
  <c r="D21" i="2" s="1"/>
  <c r="D25" i="2" s="1"/>
  <c r="E9" i="5"/>
  <c r="D11" i="5"/>
  <c r="B9" i="5"/>
  <c r="B6" i="5"/>
  <c r="D9" i="5"/>
  <c r="C19" i="1"/>
  <c r="C6" i="5" s="1"/>
  <c r="B45" i="1"/>
  <c r="C45" i="1"/>
  <c r="C9" i="5"/>
  <c r="D45" i="1"/>
  <c r="E45" i="1"/>
  <c r="B21" i="2"/>
  <c r="B25" i="2" s="1"/>
  <c r="B11" i="5"/>
  <c r="E21" i="2"/>
  <c r="E25" i="2" s="1"/>
  <c r="E11" i="5"/>
  <c r="D43" i="1"/>
  <c r="E19" i="1"/>
  <c r="D19" i="1"/>
  <c r="D27" i="2" l="1"/>
  <c r="D12" i="5"/>
  <c r="D7" i="5"/>
  <c r="D10" i="5"/>
  <c r="C25" i="2"/>
  <c r="C27" i="2" s="1"/>
  <c r="E6" i="5"/>
  <c r="D6" i="5"/>
  <c r="E27" i="2"/>
  <c r="E10" i="5"/>
  <c r="E12" i="5"/>
  <c r="E7" i="5"/>
  <c r="B27" i="2"/>
  <c r="B10" i="5"/>
  <c r="B12" i="5"/>
  <c r="B7" i="5"/>
  <c r="C10" i="5" l="1"/>
  <c r="C7" i="5"/>
  <c r="C12" i="5"/>
</calcChain>
</file>

<file path=xl/sharedStrings.xml><?xml version="1.0" encoding="utf-8"?>
<sst xmlns="http://schemas.openxmlformats.org/spreadsheetml/2006/main" count="117" uniqueCount="92">
  <si>
    <t>Property , plant &amp; equipment</t>
  </si>
  <si>
    <t>Security deposit</t>
  </si>
  <si>
    <t>Trade receivable</t>
  </si>
  <si>
    <t>Advance, dpeosit &amp; prepayments</t>
  </si>
  <si>
    <t>STD account (IPO )</t>
  </si>
  <si>
    <t>STD account ( Dividend)</t>
  </si>
  <si>
    <t>Cash &amp; Cash Equivalents</t>
  </si>
  <si>
    <t>Share Capital</t>
  </si>
  <si>
    <t>Current Liabilities</t>
  </si>
  <si>
    <t>Trade Paybale</t>
  </si>
  <si>
    <t xml:space="preserve">Short term borrowing </t>
  </si>
  <si>
    <t>Share money Deposits</t>
  </si>
  <si>
    <t>Dividends payable</t>
  </si>
  <si>
    <t>Creidtors &amp; accounts</t>
  </si>
  <si>
    <t>Gross Profit</t>
  </si>
  <si>
    <t>Selling &amp; distribution expenses</t>
  </si>
  <si>
    <t>Administrative expenses</t>
  </si>
  <si>
    <t>Employee welfare expenses</t>
  </si>
  <si>
    <t>less:Financial expenses</t>
  </si>
  <si>
    <t>add: Other income</t>
  </si>
  <si>
    <t>less: Income tax expenses</t>
  </si>
  <si>
    <t>Receipt from other income</t>
  </si>
  <si>
    <t>Payment for operating expenses</t>
  </si>
  <si>
    <t xml:space="preserve">Acquisition o fproperty , plant and equipment </t>
  </si>
  <si>
    <t>receipt /Payment against short term loan</t>
  </si>
  <si>
    <t>dividend paid</t>
  </si>
  <si>
    <t>Far Chemical  Industries Limited</t>
  </si>
  <si>
    <t>Receipt from cusstomers</t>
  </si>
  <si>
    <t>Increase in STD account</t>
  </si>
  <si>
    <t>Increase in share capital</t>
  </si>
  <si>
    <t>Payment of financial expenses</t>
  </si>
  <si>
    <t>Debt to Equity</t>
  </si>
  <si>
    <t>Current Ratio</t>
  </si>
  <si>
    <t>Operating Margin</t>
  </si>
  <si>
    <t>Reatined Earning</t>
  </si>
  <si>
    <t>Quarter 2</t>
  </si>
  <si>
    <t>Quarter 3</t>
  </si>
  <si>
    <t>Quarter 1</t>
  </si>
  <si>
    <t>Foreign Exchange gain/loss</t>
  </si>
  <si>
    <t>Purchase of fixed Assets</t>
  </si>
  <si>
    <t>Increase /decrease in short term borrowing</t>
  </si>
  <si>
    <t>Share Premium</t>
  </si>
  <si>
    <t>Revaluation Reserve</t>
  </si>
  <si>
    <t>Deferred Tax (Assets)/Liabilities</t>
  </si>
  <si>
    <t>Provision &amp; Liabilities for Expenses</t>
  </si>
  <si>
    <t>Advance against Sales</t>
  </si>
  <si>
    <t>Short term Bank Loan</t>
  </si>
  <si>
    <t>Provision for WPPF</t>
  </si>
  <si>
    <t>Provision for Tax</t>
  </si>
  <si>
    <t>Provision for Current Tax</t>
  </si>
  <si>
    <t>Provision for Deferred Tax</t>
  </si>
  <si>
    <t>Inventories</t>
  </si>
  <si>
    <t>payment for cost expenses</t>
  </si>
  <si>
    <t>payment for Financial expenses</t>
  </si>
  <si>
    <t>Ratio</t>
  </si>
  <si>
    <t>As at quarter end</t>
  </si>
  <si>
    <t>Return on Asset (ROA)</t>
  </si>
  <si>
    <t>Return on Equity (ROE)</t>
  </si>
  <si>
    <t>Net Margin</t>
  </si>
  <si>
    <t>Return on Invested Capital (ROIC)</t>
  </si>
  <si>
    <t>Cash Flow Statement</t>
  </si>
  <si>
    <t>Far Chemical Industries Limited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</si>
  <si>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</si>
  <si>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</si>
  <si>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</si>
  <si>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</si>
  <si>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</si>
  <si>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</si>
  <si>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</si>
  <si>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</si>
  <si>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Effects of exchange rate changes on cash and cash equivalents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</si>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</sst>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Font="1"/>
    <xf numFmtId="164" fontId="0" fillId="0" borderId="0" xfId="1" applyNumberFormat="1" applyFont="1"/>
    <xf numFmtId="164" fontId="2" fillId="0" borderId="0" xfId="1" applyNumberFormat="1" applyFont="1"/>
    <xf numFmtId="165" fontId="0" fillId="0" borderId="0" xfId="2" applyNumberFormat="1" applyFont="1"/>
    <xf numFmtId="166" fontId="0" fillId="0" borderId="0" xfId="0" applyNumberFormat="1"/>
    <xf numFmtId="43" fontId="2" fillId="0" borderId="0" xfId="1" applyNumberFormat="1" applyFont="1"/>
    <xf numFmtId="43" fontId="2" fillId="0" borderId="0" xfId="0" applyNumberFormat="1" applyFont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64" fontId="2" fillId="2" borderId="0" xfId="1" applyNumberFormat="1" applyFont="1" applyFill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xSplit="1" ySplit="5" topLeftCell="F36" activePane="bottomRight" state="frozen"/>
      <selection pane="topRight" activeCell="B1" sqref="B1"/>
      <selection pane="bottomLeft" activeCell="A7" sqref="A7"/>
      <selection pane="bottomRight" activeCell="G37" sqref="G37"/>
    </sheetView>
  </sheetViews>
  <sheetFormatPr defaultRowHeight="15" x14ac:dyDescent="0.25"/>
  <cols>
    <col min="1" max="1" width="36" bestFit="1" customWidth="1"/>
    <col min="2" max="2" width="14.5703125" customWidth="1"/>
    <col min="3" max="3" width="14.42578125" customWidth="1"/>
    <col min="4" max="4" width="14.85546875" customWidth="1"/>
    <col min="5" max="7" width="16.85546875" bestFit="1" customWidth="1"/>
  </cols>
  <sheetData>
    <row r="1" spans="1:7" ht="15.75" x14ac:dyDescent="0.25">
      <c r="A1" s="16" t="s">
        <v>61</v>
      </c>
    </row>
    <row r="2" spans="1:7" x14ac:dyDescent="0.25">
      <c r="A2" s="1" t="s">
        <v>82</v>
      </c>
    </row>
    <row r="3" spans="1:7" x14ac:dyDescent="0.25">
      <c r="A3" s="1" t="s">
        <v>55</v>
      </c>
    </row>
    <row r="4" spans="1:7" ht="15.75" x14ac:dyDescent="0.25">
      <c r="B4" s="13" t="s">
        <v>35</v>
      </c>
      <c r="C4" s="13" t="s">
        <v>36</v>
      </c>
      <c r="D4" s="13" t="s">
        <v>37</v>
      </c>
      <c r="E4" s="13" t="s">
        <v>35</v>
      </c>
      <c r="F4" s="13" t="s">
        <v>36</v>
      </c>
      <c r="G4" s="13" t="s">
        <v>37</v>
      </c>
    </row>
    <row r="5" spans="1:7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  <c r="G5" s="23">
        <v>43738</v>
      </c>
    </row>
    <row r="7" spans="1:7" x14ac:dyDescent="0.25">
      <c r="A7" s="20" t="s">
        <v>83</v>
      </c>
      <c r="B7" s="7"/>
      <c r="C7" s="7"/>
      <c r="D7" s="7"/>
      <c r="E7" s="7"/>
    </row>
    <row r="8" spans="1:7" x14ac:dyDescent="0.25">
      <c r="A8" s="19" t="s">
        <v>84</v>
      </c>
      <c r="B8" s="8">
        <f t="shared" ref="B8:D8" si="0">SUM(B9:B10)</f>
        <v>1557327048</v>
      </c>
      <c r="C8" s="8">
        <f t="shared" si="0"/>
        <v>1610807160</v>
      </c>
      <c r="D8" s="8">
        <f t="shared" si="0"/>
        <v>1761036577</v>
      </c>
      <c r="E8" s="8">
        <f>SUM(E9:E10)</f>
        <v>1834694891</v>
      </c>
      <c r="F8" s="8">
        <f>SUM(F9:F10)</f>
        <v>1858713643</v>
      </c>
      <c r="G8" s="8">
        <f>SUM(G9:G10)</f>
        <v>1833952442</v>
      </c>
    </row>
    <row r="9" spans="1:7" x14ac:dyDescent="0.25">
      <c r="A9" t="s">
        <v>0</v>
      </c>
      <c r="B9" s="7">
        <v>1555778577</v>
      </c>
      <c r="C9" s="7">
        <v>1609258689</v>
      </c>
      <c r="D9" s="7">
        <v>1759488106</v>
      </c>
      <c r="E9" s="7">
        <v>1833146420</v>
      </c>
      <c r="F9" s="7">
        <v>1857165172</v>
      </c>
      <c r="G9" s="7">
        <v>1832403971</v>
      </c>
    </row>
    <row r="10" spans="1:7" x14ac:dyDescent="0.25">
      <c r="A10" t="s">
        <v>1</v>
      </c>
      <c r="B10" s="7">
        <v>1548471</v>
      </c>
      <c r="C10" s="7">
        <v>1548471</v>
      </c>
      <c r="D10" s="7">
        <v>1548471</v>
      </c>
      <c r="E10" s="7">
        <v>1548471</v>
      </c>
      <c r="F10" s="7">
        <v>1548471</v>
      </c>
      <c r="G10" s="7">
        <v>1548471</v>
      </c>
    </row>
    <row r="11" spans="1:7" x14ac:dyDescent="0.25">
      <c r="B11" s="7"/>
      <c r="C11" s="7"/>
      <c r="D11" s="7"/>
      <c r="E11" s="7"/>
    </row>
    <row r="12" spans="1:7" x14ac:dyDescent="0.25">
      <c r="A12" s="19" t="s">
        <v>85</v>
      </c>
      <c r="B12" s="8">
        <f t="shared" ref="B12:D12" si="1">SUM(B13:B18)</f>
        <v>1138667074</v>
      </c>
      <c r="C12" s="8">
        <f t="shared" si="1"/>
        <v>1150026851</v>
      </c>
      <c r="D12" s="8">
        <f t="shared" si="1"/>
        <v>1123887122</v>
      </c>
      <c r="E12" s="8">
        <f>SUM(E13:E18)</f>
        <v>1109867727</v>
      </c>
      <c r="F12" s="8">
        <f>SUM(F13:F18)</f>
        <v>1146463464</v>
      </c>
      <c r="G12" s="8">
        <f>SUM(G13:G18)</f>
        <v>1261586652</v>
      </c>
    </row>
    <row r="13" spans="1:7" x14ac:dyDescent="0.25">
      <c r="A13" t="s">
        <v>51</v>
      </c>
      <c r="B13" s="7">
        <v>425054797</v>
      </c>
      <c r="C13" s="7">
        <v>430274471</v>
      </c>
      <c r="D13" s="7">
        <v>416837079</v>
      </c>
      <c r="E13" s="7">
        <v>419754684</v>
      </c>
      <c r="F13" s="7">
        <v>480274471</v>
      </c>
      <c r="G13" s="7">
        <v>549754684</v>
      </c>
    </row>
    <row r="14" spans="1:7" x14ac:dyDescent="0.25">
      <c r="A14" t="s">
        <v>2</v>
      </c>
      <c r="B14" s="7">
        <v>639060857</v>
      </c>
      <c r="C14" s="7">
        <v>627852715</v>
      </c>
      <c r="D14" s="7">
        <v>624106073</v>
      </c>
      <c r="E14" s="7">
        <v>629370891</v>
      </c>
      <c r="F14" s="7">
        <v>577852715</v>
      </c>
      <c r="G14" s="7">
        <v>609370891</v>
      </c>
    </row>
    <row r="15" spans="1:7" x14ac:dyDescent="0.25">
      <c r="A15" t="s">
        <v>3</v>
      </c>
      <c r="B15" s="7">
        <v>39885949</v>
      </c>
      <c r="C15" s="7">
        <v>49168872</v>
      </c>
      <c r="D15" s="7">
        <v>54632057</v>
      </c>
      <c r="E15" s="7">
        <v>37741396</v>
      </c>
      <c r="F15" s="7">
        <v>49168872</v>
      </c>
      <c r="G15" s="7">
        <v>49741396</v>
      </c>
    </row>
    <row r="16" spans="1:7" x14ac:dyDescent="0.25">
      <c r="A16" t="s">
        <v>4</v>
      </c>
      <c r="B16" s="7">
        <v>2945000</v>
      </c>
      <c r="C16" s="7">
        <v>2945000</v>
      </c>
      <c r="D16" s="7">
        <v>2945000</v>
      </c>
      <c r="E16" s="7">
        <v>2945000</v>
      </c>
      <c r="F16" s="7">
        <v>2945000</v>
      </c>
      <c r="G16" s="7">
        <v>2945000</v>
      </c>
    </row>
    <row r="17" spans="1:7" x14ac:dyDescent="0.25">
      <c r="A17" t="s">
        <v>5</v>
      </c>
      <c r="B17" s="7">
        <v>726107</v>
      </c>
      <c r="C17" s="7">
        <v>726107</v>
      </c>
      <c r="D17" s="7">
        <v>724454</v>
      </c>
      <c r="E17" s="7">
        <v>724454</v>
      </c>
      <c r="F17" s="7">
        <v>724454</v>
      </c>
      <c r="G17" s="7">
        <v>718079</v>
      </c>
    </row>
    <row r="18" spans="1:7" x14ac:dyDescent="0.25">
      <c r="A18" t="s">
        <v>6</v>
      </c>
      <c r="B18" s="7">
        <v>30994364</v>
      </c>
      <c r="C18" s="7">
        <v>39059686</v>
      </c>
      <c r="D18" s="7">
        <v>24642459</v>
      </c>
      <c r="E18" s="7">
        <v>19331302</v>
      </c>
      <c r="F18" s="7">
        <v>35497952</v>
      </c>
      <c r="G18" s="7">
        <v>49056602</v>
      </c>
    </row>
    <row r="19" spans="1:7" x14ac:dyDescent="0.25">
      <c r="B19" s="8">
        <f>(B8+B12)</f>
        <v>2695994122</v>
      </c>
      <c r="C19" s="8">
        <f>(C8+C12)+1</f>
        <v>2760834012</v>
      </c>
      <c r="D19" s="8">
        <f>D8+D12</f>
        <v>2884923699</v>
      </c>
      <c r="E19" s="8">
        <f>E8+E12</f>
        <v>2944562618</v>
      </c>
      <c r="F19" s="8">
        <f>F8+F12</f>
        <v>3005177107</v>
      </c>
      <c r="G19" s="8">
        <f>G8+G12</f>
        <v>3095539094</v>
      </c>
    </row>
    <row r="20" spans="1:7" x14ac:dyDescent="0.25">
      <c r="B20" s="8"/>
      <c r="C20" s="8"/>
      <c r="D20" s="8"/>
      <c r="E20" s="8"/>
      <c r="F20" s="8"/>
    </row>
    <row r="21" spans="1:7" ht="15.75" x14ac:dyDescent="0.25">
      <c r="A21" s="21" t="s">
        <v>86</v>
      </c>
      <c r="B21" s="8"/>
      <c r="C21" s="8"/>
      <c r="D21" s="8"/>
      <c r="E21" s="8"/>
      <c r="F21" s="8"/>
    </row>
    <row r="22" spans="1:7" ht="15.75" x14ac:dyDescent="0.25">
      <c r="A22" s="22" t="s">
        <v>87</v>
      </c>
      <c r="B22" s="7"/>
      <c r="C22" s="7"/>
      <c r="D22" s="7"/>
      <c r="E22" s="7"/>
    </row>
    <row r="23" spans="1:7" x14ac:dyDescent="0.25">
      <c r="A23" s="19" t="s">
        <v>89</v>
      </c>
      <c r="B23" s="7"/>
      <c r="C23" s="7"/>
      <c r="D23" s="7"/>
      <c r="E23" s="8">
        <f>E24</f>
        <v>0</v>
      </c>
      <c r="F23" s="7"/>
    </row>
    <row r="24" spans="1:7" x14ac:dyDescent="0.25">
      <c r="A24" t="s">
        <v>43</v>
      </c>
      <c r="B24" s="7"/>
      <c r="C24" s="7"/>
      <c r="D24" s="7"/>
      <c r="E24" s="7"/>
      <c r="F24" s="7"/>
    </row>
    <row r="25" spans="1:7" x14ac:dyDescent="0.25">
      <c r="B25" s="7"/>
      <c r="C25" s="7"/>
      <c r="D25" s="7"/>
      <c r="E25" s="7"/>
      <c r="F25" s="7"/>
    </row>
    <row r="26" spans="1:7" x14ac:dyDescent="0.25">
      <c r="A26" s="19" t="s">
        <v>8</v>
      </c>
      <c r="B26" s="8">
        <f t="shared" ref="B26:D26" si="2">SUM(B27:B36)</f>
        <v>49382764</v>
      </c>
      <c r="C26" s="8">
        <f t="shared" si="2"/>
        <v>46661926</v>
      </c>
      <c r="D26" s="8">
        <f t="shared" si="2"/>
        <v>50610946</v>
      </c>
      <c r="E26" s="8">
        <f>SUM(E27:E36)</f>
        <v>45881639</v>
      </c>
      <c r="F26" s="8">
        <f>SUM(F27:F36)</f>
        <v>46660273</v>
      </c>
      <c r="G26" s="8">
        <f>SUM(G27:G36)</f>
        <v>43611987</v>
      </c>
    </row>
    <row r="27" spans="1:7" x14ac:dyDescent="0.25">
      <c r="A27" s="2" t="s">
        <v>9</v>
      </c>
      <c r="B27" s="7">
        <v>37140747</v>
      </c>
      <c r="C27" s="7">
        <v>34054567</v>
      </c>
      <c r="D27" s="7">
        <v>39787164</v>
      </c>
      <c r="E27" s="7">
        <v>33747473</v>
      </c>
      <c r="F27" s="7">
        <v>34054567</v>
      </c>
      <c r="G27" s="7">
        <v>34015127</v>
      </c>
    </row>
    <row r="28" spans="1:7" x14ac:dyDescent="0.25">
      <c r="A28" s="2" t="s">
        <v>44</v>
      </c>
      <c r="B28" s="7">
        <v>5905958</v>
      </c>
      <c r="C28" s="7"/>
      <c r="D28" s="7"/>
      <c r="E28" s="7"/>
      <c r="F28" s="7"/>
    </row>
    <row r="29" spans="1:7" x14ac:dyDescent="0.25">
      <c r="A29" s="2" t="s">
        <v>10</v>
      </c>
      <c r="B29" s="7">
        <v>2664952</v>
      </c>
      <c r="C29" s="7">
        <v>3011975</v>
      </c>
      <c r="D29" s="7">
        <v>1870781</v>
      </c>
      <c r="E29" s="7">
        <v>2237528</v>
      </c>
      <c r="F29" s="7">
        <v>3011975</v>
      </c>
      <c r="G29" s="7">
        <v>2106597</v>
      </c>
    </row>
    <row r="30" spans="1:7" x14ac:dyDescent="0.25">
      <c r="A30" s="2" t="s">
        <v>45</v>
      </c>
      <c r="B30" s="7"/>
      <c r="C30" s="7"/>
      <c r="D30" s="7"/>
      <c r="E30" s="7"/>
      <c r="F30" s="7"/>
    </row>
    <row r="31" spans="1:7" x14ac:dyDescent="0.25">
      <c r="A31" s="2" t="s">
        <v>11</v>
      </c>
      <c r="B31" s="7">
        <v>2945000</v>
      </c>
      <c r="C31" s="7">
        <v>2945000</v>
      </c>
      <c r="D31" s="7">
        <v>2945000</v>
      </c>
      <c r="E31" s="7">
        <v>2945000</v>
      </c>
      <c r="F31" s="7">
        <v>2945000</v>
      </c>
      <c r="G31" s="7">
        <v>2945000</v>
      </c>
    </row>
    <row r="32" spans="1:7" x14ac:dyDescent="0.25">
      <c r="A32" s="2" t="s">
        <v>46</v>
      </c>
      <c r="B32" s="7"/>
      <c r="C32" s="7"/>
      <c r="D32" s="7"/>
      <c r="E32" s="7"/>
      <c r="F32" s="7"/>
    </row>
    <row r="33" spans="1:8" ht="14.25" customHeight="1" x14ac:dyDescent="0.25">
      <c r="A33" s="2" t="s">
        <v>47</v>
      </c>
      <c r="B33" s="7"/>
      <c r="C33" s="7"/>
      <c r="D33" s="7"/>
      <c r="E33" s="7"/>
      <c r="F33" s="7"/>
    </row>
    <row r="34" spans="1:8" ht="14.25" customHeight="1" x14ac:dyDescent="0.25">
      <c r="A34" s="2" t="s">
        <v>48</v>
      </c>
      <c r="B34" s="7"/>
      <c r="C34" s="7">
        <v>5924277</v>
      </c>
      <c r="D34" s="7">
        <v>5283547</v>
      </c>
      <c r="E34" s="7"/>
      <c r="F34" s="7"/>
    </row>
    <row r="35" spans="1:8" x14ac:dyDescent="0.25">
      <c r="A35" s="2" t="s">
        <v>12</v>
      </c>
      <c r="B35" s="7">
        <v>726107</v>
      </c>
      <c r="C35" s="7">
        <v>726107</v>
      </c>
      <c r="D35" s="7">
        <v>724454</v>
      </c>
      <c r="E35" s="7">
        <v>724454</v>
      </c>
      <c r="F35" s="7">
        <v>724454</v>
      </c>
      <c r="G35" s="7">
        <v>718079</v>
      </c>
    </row>
    <row r="36" spans="1:8" x14ac:dyDescent="0.25">
      <c r="A36" s="2" t="s">
        <v>13</v>
      </c>
      <c r="B36" s="7"/>
      <c r="C36" s="7"/>
      <c r="D36" s="7"/>
      <c r="E36" s="7">
        <v>6227184</v>
      </c>
      <c r="F36" s="7">
        <v>5924277</v>
      </c>
      <c r="G36">
        <v>3827184</v>
      </c>
    </row>
    <row r="37" spans="1:8" x14ac:dyDescent="0.25">
      <c r="A37" s="2"/>
      <c r="B37" s="7"/>
      <c r="C37" s="7"/>
      <c r="D37" s="7"/>
      <c r="E37" s="7"/>
      <c r="F37" s="7"/>
    </row>
    <row r="38" spans="1:8" x14ac:dyDescent="0.25">
      <c r="A38" s="19" t="s">
        <v>88</v>
      </c>
      <c r="B38" s="8">
        <f t="shared" ref="B38:D38" si="3">SUM(B39:B42)</f>
        <v>2646611358</v>
      </c>
      <c r="C38" s="8">
        <f t="shared" si="3"/>
        <v>2714172085</v>
      </c>
      <c r="D38" s="8">
        <f t="shared" si="3"/>
        <v>2834312753</v>
      </c>
      <c r="E38" s="8">
        <f>SUM(E39:E42)</f>
        <v>2898680979</v>
      </c>
      <c r="F38" s="8">
        <f>SUM(F39:F42)</f>
        <v>2958516834</v>
      </c>
      <c r="G38" s="8">
        <f>SUM(G39:G42)</f>
        <v>3051927107</v>
      </c>
    </row>
    <row r="39" spans="1:8" x14ac:dyDescent="0.25">
      <c r="A39" t="s">
        <v>7</v>
      </c>
      <c r="B39" s="7">
        <v>1802424980</v>
      </c>
      <c r="C39" s="7">
        <v>1802424980</v>
      </c>
      <c r="D39" s="7">
        <v>1802424980</v>
      </c>
      <c r="E39" s="7">
        <v>1982667480</v>
      </c>
      <c r="F39" s="7">
        <v>1982667480</v>
      </c>
      <c r="G39" s="7">
        <v>2180934230</v>
      </c>
    </row>
    <row r="40" spans="1:8" x14ac:dyDescent="0.25">
      <c r="A40" t="s">
        <v>41</v>
      </c>
      <c r="B40" s="7"/>
      <c r="C40" s="7"/>
      <c r="D40" s="7"/>
      <c r="E40" s="7"/>
      <c r="F40" s="7"/>
    </row>
    <row r="41" spans="1:8" x14ac:dyDescent="0.25">
      <c r="A41" t="s">
        <v>42</v>
      </c>
      <c r="B41" s="7"/>
      <c r="C41" s="7"/>
      <c r="D41" s="7"/>
      <c r="E41" s="7"/>
      <c r="F41" s="7"/>
    </row>
    <row r="42" spans="1:8" x14ac:dyDescent="0.25">
      <c r="A42" t="s">
        <v>34</v>
      </c>
      <c r="B42" s="7">
        <v>844186378</v>
      </c>
      <c r="C42" s="7">
        <v>911747105</v>
      </c>
      <c r="D42" s="7">
        <v>1031887773</v>
      </c>
      <c r="E42" s="7">
        <v>916013499</v>
      </c>
      <c r="F42" s="7">
        <v>975849354</v>
      </c>
      <c r="G42" s="7">
        <v>870992877</v>
      </c>
    </row>
    <row r="43" spans="1:8" x14ac:dyDescent="0.25">
      <c r="A43" s="1"/>
      <c r="B43" s="8">
        <f>B38+B26</f>
        <v>2695994122</v>
      </c>
      <c r="C43" s="8">
        <f>C38+C26+1</f>
        <v>2760834012</v>
      </c>
      <c r="D43" s="8">
        <f>D38+D26</f>
        <v>2884923699</v>
      </c>
      <c r="E43" s="8">
        <f>E38+E26</f>
        <v>2944562618</v>
      </c>
      <c r="F43" s="8">
        <f>F38+F26</f>
        <v>3005177107</v>
      </c>
      <c r="G43" s="8">
        <f t="shared" ref="G43:H43" si="4">G38+G26</f>
        <v>3095539094</v>
      </c>
      <c r="H43" s="8">
        <f t="shared" si="4"/>
        <v>0</v>
      </c>
    </row>
    <row r="44" spans="1:8" x14ac:dyDescent="0.25">
      <c r="A44" s="1"/>
      <c r="B44" s="5"/>
      <c r="C44" s="5"/>
      <c r="D44" s="5"/>
      <c r="E44" s="5"/>
    </row>
    <row r="45" spans="1:8" x14ac:dyDescent="0.25">
      <c r="A45" s="17" t="s">
        <v>90</v>
      </c>
      <c r="B45" s="12">
        <f t="shared" ref="B45:G45" si="5">B38/(B39/10)</f>
        <v>14.6836145047213</v>
      </c>
      <c r="C45" s="12">
        <f t="shared" si="5"/>
        <v>15.058446898577715</v>
      </c>
      <c r="D45" s="12">
        <f t="shared" si="5"/>
        <v>15.724997070335766</v>
      </c>
      <c r="E45" s="12">
        <f t="shared" si="5"/>
        <v>14.620106539498998</v>
      </c>
      <c r="F45" s="12">
        <f t="shared" si="5"/>
        <v>14.921901245891217</v>
      </c>
      <c r="G45" s="12">
        <f t="shared" si="5"/>
        <v>13.993668699491227</v>
      </c>
    </row>
    <row r="46" spans="1:8" x14ac:dyDescent="0.25">
      <c r="A46" s="17" t="s">
        <v>91</v>
      </c>
      <c r="B46" s="4">
        <f>B39/10</f>
        <v>180242498</v>
      </c>
      <c r="C46" s="4">
        <f t="shared" ref="C46:G46" si="6">C39/10</f>
        <v>180242498</v>
      </c>
      <c r="D46" s="4">
        <f t="shared" si="6"/>
        <v>180242498</v>
      </c>
      <c r="E46" s="4">
        <f t="shared" si="6"/>
        <v>198266748</v>
      </c>
      <c r="F46" s="4">
        <f t="shared" si="6"/>
        <v>198266748</v>
      </c>
      <c r="G46" s="4">
        <f t="shared" si="6"/>
        <v>218093423</v>
      </c>
    </row>
    <row r="47" spans="1:8" x14ac:dyDescent="0.25">
      <c r="B47" s="4"/>
      <c r="C47" s="4"/>
      <c r="D47" s="4"/>
      <c r="E47" s="4"/>
    </row>
    <row r="48" spans="1:8" x14ac:dyDescent="0.25">
      <c r="A48" s="1"/>
      <c r="B48" s="5"/>
      <c r="C48" s="5"/>
      <c r="D48" s="5"/>
      <c r="E48" s="5"/>
    </row>
    <row r="50" spans="1:5" x14ac:dyDescent="0.25">
      <c r="B50" s="4"/>
      <c r="C50" s="4"/>
      <c r="D50" s="4"/>
      <c r="E50" s="4"/>
    </row>
    <row r="51" spans="1:5" x14ac:dyDescent="0.25">
      <c r="B51" s="4"/>
      <c r="C51" s="4"/>
      <c r="D51" s="4"/>
      <c r="E51" s="4"/>
    </row>
    <row r="52" spans="1:5" x14ac:dyDescent="0.25">
      <c r="B52" s="4"/>
      <c r="C52" s="4"/>
      <c r="D52" s="4"/>
      <c r="E52" s="4"/>
    </row>
    <row r="53" spans="1:5" x14ac:dyDescent="0.25">
      <c r="B53" s="5"/>
      <c r="C53" s="5"/>
      <c r="D53" s="5"/>
      <c r="E53" s="5"/>
    </row>
    <row r="54" spans="1:5" x14ac:dyDescent="0.25">
      <c r="B54" s="5"/>
      <c r="C54" s="5"/>
      <c r="D54" s="5"/>
      <c r="E54" s="5"/>
    </row>
    <row r="55" spans="1:5" x14ac:dyDescent="0.25">
      <c r="B55" s="4"/>
      <c r="C55" s="4"/>
      <c r="D55" s="4"/>
      <c r="E55" s="4"/>
    </row>
    <row r="56" spans="1:5" x14ac:dyDescent="0.25">
      <c r="B56" s="5"/>
      <c r="C56" s="5"/>
      <c r="D56" s="5"/>
      <c r="E56" s="5"/>
    </row>
    <row r="57" spans="1:5" x14ac:dyDescent="0.25">
      <c r="A57" s="1"/>
      <c r="C57" s="4"/>
      <c r="D57" s="4"/>
      <c r="E57" s="4"/>
    </row>
    <row r="58" spans="1:5" x14ac:dyDescent="0.25">
      <c r="B58" s="5"/>
      <c r="C58" s="5"/>
      <c r="D58" s="5"/>
      <c r="E58" s="5"/>
    </row>
    <row r="59" spans="1:5" x14ac:dyDescent="0.25">
      <c r="A59" s="1"/>
      <c r="B59" s="5"/>
      <c r="C59" s="5"/>
      <c r="D59" s="5"/>
    </row>
    <row r="60" spans="1:5" x14ac:dyDescent="0.25">
      <c r="B60" s="5"/>
      <c r="C60" s="5"/>
      <c r="D60" s="5"/>
      <c r="E60" s="5"/>
    </row>
    <row r="63" spans="1:5" x14ac:dyDescent="0.25">
      <c r="A63" s="1"/>
    </row>
    <row r="65" spans="1:5" x14ac:dyDescent="0.25">
      <c r="B65" s="4"/>
      <c r="C65" s="4"/>
      <c r="D65" s="4"/>
      <c r="E65" s="6"/>
    </row>
    <row r="66" spans="1:5" x14ac:dyDescent="0.25">
      <c r="B66" s="4"/>
      <c r="C66" s="4"/>
      <c r="D66" s="4"/>
      <c r="E66" s="4"/>
    </row>
    <row r="67" spans="1:5" x14ac:dyDescent="0.25">
      <c r="B67" s="4"/>
      <c r="C67" s="4"/>
      <c r="D67" s="4"/>
      <c r="E67" s="4"/>
    </row>
    <row r="68" spans="1:5" x14ac:dyDescent="0.25">
      <c r="A68" s="3"/>
      <c r="B68" s="4"/>
      <c r="C68" s="4"/>
      <c r="D68" s="4"/>
      <c r="E68" s="4"/>
    </row>
    <row r="69" spans="1:5" x14ac:dyDescent="0.25">
      <c r="A69" s="1"/>
      <c r="B69" s="4"/>
      <c r="C69" s="4"/>
      <c r="D69" s="4"/>
      <c r="E69" s="4"/>
    </row>
    <row r="70" spans="1:5" x14ac:dyDescent="0.25">
      <c r="A70" s="1"/>
      <c r="B70" s="5"/>
      <c r="C70" s="5"/>
      <c r="D70" s="5"/>
      <c r="E70" s="5"/>
    </row>
    <row r="71" spans="1:5" x14ac:dyDescent="0.25">
      <c r="A71" s="1"/>
    </row>
    <row r="73" spans="1:5" x14ac:dyDescent="0.25">
      <c r="A73" s="1"/>
      <c r="B73" s="4"/>
      <c r="C73" s="4"/>
      <c r="D73" s="4"/>
      <c r="E73" s="4"/>
    </row>
    <row r="74" spans="1:5" x14ac:dyDescent="0.25">
      <c r="A74" s="1"/>
      <c r="B74" s="4"/>
      <c r="C74" s="4"/>
      <c r="D74" s="4"/>
      <c r="E74" s="4"/>
    </row>
    <row r="75" spans="1:5" x14ac:dyDescent="0.25">
      <c r="B75" s="5"/>
      <c r="C75" s="5"/>
      <c r="D75" s="5"/>
      <c r="E75" s="5"/>
    </row>
    <row r="76" spans="1:5" x14ac:dyDescent="0.25">
      <c r="A76" s="1"/>
    </row>
    <row r="78" spans="1:5" x14ac:dyDescent="0.25">
      <c r="A78" s="1"/>
      <c r="B78" s="4"/>
      <c r="C78" s="4"/>
      <c r="D78" s="4"/>
      <c r="E78" s="4"/>
    </row>
    <row r="79" spans="1:5" x14ac:dyDescent="0.25">
      <c r="B79" s="4"/>
      <c r="C79" s="4"/>
      <c r="D79" s="4"/>
      <c r="E79" s="4"/>
    </row>
    <row r="80" spans="1:5" x14ac:dyDescent="0.25">
      <c r="A80" s="1"/>
      <c r="B80" s="4"/>
      <c r="C80" s="4"/>
      <c r="D80" s="4"/>
      <c r="E80" s="4"/>
    </row>
    <row r="81" spans="1:5" x14ac:dyDescent="0.25">
      <c r="A81" s="2"/>
      <c r="B81" s="4"/>
      <c r="C81" s="4"/>
      <c r="D81" s="4"/>
      <c r="E81" s="4"/>
    </row>
    <row r="82" spans="1:5" x14ac:dyDescent="0.25">
      <c r="A82" s="1"/>
      <c r="E82" s="4"/>
    </row>
    <row r="83" spans="1:5" x14ac:dyDescent="0.25">
      <c r="B83" s="5"/>
      <c r="C83" s="5"/>
      <c r="D83" s="5"/>
      <c r="E83" s="5"/>
    </row>
    <row r="84" spans="1:5" x14ac:dyDescent="0.25">
      <c r="A84" s="1"/>
    </row>
    <row r="85" spans="1:5" x14ac:dyDescent="0.25">
      <c r="B85" s="5"/>
      <c r="C85" s="5"/>
      <c r="D85" s="5"/>
      <c r="E85" s="5"/>
    </row>
    <row r="86" spans="1:5" x14ac:dyDescent="0.25">
      <c r="A86" s="1"/>
      <c r="B86" s="4"/>
      <c r="C86" s="4"/>
      <c r="D86" s="4"/>
      <c r="E86" s="4"/>
    </row>
    <row r="87" spans="1:5" x14ac:dyDescent="0.25">
      <c r="B87" s="5"/>
      <c r="C87" s="5"/>
      <c r="D87" s="5"/>
      <c r="E8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xSplit="1" ySplit="5" topLeftCell="E18" activePane="bottomRight" state="frozen"/>
      <selection pane="topRight" activeCell="B1" sqref="B1"/>
      <selection pane="bottomLeft" activeCell="A4" sqref="A4"/>
      <selection pane="bottomRight" activeCell="G20" sqref="G20"/>
    </sheetView>
  </sheetViews>
  <sheetFormatPr defaultRowHeight="15" x14ac:dyDescent="0.25"/>
  <cols>
    <col min="1" max="1" width="29.140625" bestFit="1" customWidth="1"/>
    <col min="2" max="5" width="16.85546875" bestFit="1" customWidth="1"/>
    <col min="6" max="6" width="14.28515625" bestFit="1" customWidth="1"/>
    <col min="7" max="7" width="15.28515625" bestFit="1" customWidth="1"/>
  </cols>
  <sheetData>
    <row r="1" spans="1:9" ht="15.75" x14ac:dyDescent="0.25">
      <c r="A1" s="16" t="s">
        <v>61</v>
      </c>
      <c r="B1" s="4"/>
      <c r="C1" s="4"/>
      <c r="D1" s="4"/>
      <c r="E1" s="4"/>
    </row>
    <row r="2" spans="1:9" x14ac:dyDescent="0.25">
      <c r="A2" s="1" t="s">
        <v>71</v>
      </c>
      <c r="B2" s="4"/>
      <c r="C2" s="4"/>
      <c r="D2" s="4"/>
      <c r="E2" s="4"/>
    </row>
    <row r="3" spans="1:9" x14ac:dyDescent="0.25">
      <c r="A3" s="1" t="s">
        <v>55</v>
      </c>
      <c r="B3" s="4"/>
      <c r="C3" s="4"/>
      <c r="D3" s="4"/>
      <c r="E3" s="4"/>
    </row>
    <row r="4" spans="1:9" ht="15.75" x14ac:dyDescent="0.25">
      <c r="B4" s="13" t="s">
        <v>35</v>
      </c>
      <c r="C4" s="13" t="s">
        <v>36</v>
      </c>
      <c r="D4" s="13" t="s">
        <v>37</v>
      </c>
      <c r="E4" s="13" t="s">
        <v>35</v>
      </c>
      <c r="F4" s="13" t="s">
        <v>36</v>
      </c>
      <c r="G4" s="13" t="s">
        <v>37</v>
      </c>
    </row>
    <row r="5" spans="1:9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  <c r="G5" s="23">
        <v>43738</v>
      </c>
    </row>
    <row r="6" spans="1:9" x14ac:dyDescent="0.25">
      <c r="A6" s="17" t="s">
        <v>72</v>
      </c>
      <c r="B6" s="7">
        <v>654297197</v>
      </c>
      <c r="C6" s="7">
        <v>1001431405</v>
      </c>
      <c r="D6" s="7">
        <v>297460394</v>
      </c>
      <c r="E6" s="7">
        <v>598177409</v>
      </c>
      <c r="F6" s="7">
        <v>881665106</v>
      </c>
      <c r="G6" s="7">
        <v>472948383</v>
      </c>
    </row>
    <row r="7" spans="1:9" x14ac:dyDescent="0.25">
      <c r="A7" t="s">
        <v>73</v>
      </c>
      <c r="B7" s="7">
        <v>493278282</v>
      </c>
      <c r="C7" s="7">
        <v>767481516</v>
      </c>
      <c r="D7" s="7">
        <v>221908429</v>
      </c>
      <c r="E7" s="7">
        <v>452438092</v>
      </c>
      <c r="F7" s="7">
        <v>670825972</v>
      </c>
      <c r="G7" s="7">
        <v>384619626</v>
      </c>
    </row>
    <row r="8" spans="1:9" x14ac:dyDescent="0.25">
      <c r="A8" s="17" t="s">
        <v>14</v>
      </c>
      <c r="B8" s="8">
        <f t="shared" ref="B8:I8" si="0">B6-B7</f>
        <v>161018915</v>
      </c>
      <c r="C8" s="8">
        <f t="shared" si="0"/>
        <v>233949889</v>
      </c>
      <c r="D8" s="8">
        <f t="shared" si="0"/>
        <v>75551965</v>
      </c>
      <c r="E8" s="8">
        <f t="shared" si="0"/>
        <v>145739317</v>
      </c>
      <c r="F8" s="8">
        <f t="shared" si="0"/>
        <v>210839134</v>
      </c>
      <c r="G8" s="8">
        <f t="shared" si="0"/>
        <v>88328757</v>
      </c>
      <c r="H8" s="8">
        <f t="shared" si="0"/>
        <v>0</v>
      </c>
      <c r="I8" s="8">
        <f t="shared" si="0"/>
        <v>0</v>
      </c>
    </row>
    <row r="9" spans="1:9" x14ac:dyDescent="0.25">
      <c r="A9" s="17" t="s">
        <v>74</v>
      </c>
      <c r="B9" s="7"/>
      <c r="C9" s="7"/>
      <c r="D9" s="7"/>
      <c r="E9" s="7"/>
      <c r="F9" s="7"/>
    </row>
    <row r="10" spans="1:9" x14ac:dyDescent="0.25">
      <c r="A10" t="s">
        <v>15</v>
      </c>
      <c r="B10" s="7">
        <v>6733008</v>
      </c>
      <c r="C10" s="7">
        <v>9708645</v>
      </c>
      <c r="D10" s="7">
        <v>3072688</v>
      </c>
      <c r="E10" s="7">
        <v>6339016</v>
      </c>
      <c r="F10" s="7">
        <v>9246032</v>
      </c>
      <c r="G10" s="7">
        <v>5310347</v>
      </c>
    </row>
    <row r="11" spans="1:9" x14ac:dyDescent="0.25">
      <c r="A11" t="s">
        <v>16</v>
      </c>
      <c r="B11" s="7">
        <v>4569875</v>
      </c>
      <c r="C11" s="7">
        <v>6607871</v>
      </c>
      <c r="D11" s="7">
        <v>2197686</v>
      </c>
      <c r="E11" s="7">
        <v>4419432</v>
      </c>
      <c r="F11" s="7">
        <v>6406721</v>
      </c>
      <c r="G11" s="7">
        <v>4062647</v>
      </c>
    </row>
    <row r="12" spans="1:9" x14ac:dyDescent="0.25">
      <c r="A12" t="s">
        <v>17</v>
      </c>
      <c r="B12" s="7">
        <v>410017</v>
      </c>
      <c r="C12" s="7">
        <v>626976</v>
      </c>
      <c r="D12" s="7">
        <v>201717</v>
      </c>
      <c r="E12" s="7">
        <v>405642</v>
      </c>
      <c r="F12" s="7">
        <v>614582</v>
      </c>
      <c r="G12" s="7">
        <v>319217</v>
      </c>
    </row>
    <row r="13" spans="1:9" x14ac:dyDescent="0.25">
      <c r="B13" s="8">
        <f t="shared" ref="B13:D13" si="1">SUM(B10:B12)</f>
        <v>11712900</v>
      </c>
      <c r="C13" s="8">
        <f t="shared" si="1"/>
        <v>16943492</v>
      </c>
      <c r="D13" s="8">
        <f t="shared" si="1"/>
        <v>5472091</v>
      </c>
      <c r="E13" s="8">
        <f>SUM(E10:E12)</f>
        <v>11164090</v>
      </c>
      <c r="F13" s="8">
        <f>SUM(F10:F12)</f>
        <v>16267335</v>
      </c>
      <c r="G13" s="8">
        <f>SUM(G10:G12)</f>
        <v>9692211</v>
      </c>
    </row>
    <row r="14" spans="1:9" x14ac:dyDescent="0.25">
      <c r="A14" s="17" t="s">
        <v>75</v>
      </c>
      <c r="B14" s="8">
        <f t="shared" ref="B14:G14" si="2">B8-B13</f>
        <v>149306015</v>
      </c>
      <c r="C14" s="8">
        <f t="shared" si="2"/>
        <v>217006397</v>
      </c>
      <c r="D14" s="8">
        <f t="shared" si="2"/>
        <v>70079874</v>
      </c>
      <c r="E14" s="8">
        <f>E8-E13</f>
        <v>134575227</v>
      </c>
      <c r="F14" s="8">
        <f t="shared" si="2"/>
        <v>194571799</v>
      </c>
      <c r="G14" s="8">
        <f t="shared" si="2"/>
        <v>78636546</v>
      </c>
    </row>
    <row r="15" spans="1:9" x14ac:dyDescent="0.25">
      <c r="A15" s="18" t="s">
        <v>76</v>
      </c>
      <c r="B15" s="8"/>
      <c r="C15" s="8"/>
      <c r="D15" s="8"/>
      <c r="E15" s="8"/>
      <c r="F15" s="8"/>
    </row>
    <row r="16" spans="1:9" x14ac:dyDescent="0.25">
      <c r="A16" t="s">
        <v>18</v>
      </c>
      <c r="B16" s="7">
        <v>307186</v>
      </c>
      <c r="C16" s="7">
        <v>556713</v>
      </c>
      <c r="D16" s="7">
        <v>137689</v>
      </c>
      <c r="E16" s="7">
        <v>317326</v>
      </c>
      <c r="F16" s="7">
        <v>524950</v>
      </c>
      <c r="G16" s="7">
        <v>260099</v>
      </c>
    </row>
    <row r="17" spans="1:7" x14ac:dyDescent="0.25">
      <c r="A17" t="s">
        <v>38</v>
      </c>
      <c r="B17" s="7"/>
      <c r="C17" s="7"/>
      <c r="D17" s="7"/>
      <c r="E17" s="7">
        <v>32825</v>
      </c>
      <c r="F17" s="7">
        <v>62412</v>
      </c>
      <c r="G17">
        <v>17339</v>
      </c>
    </row>
    <row r="18" spans="1:7" x14ac:dyDescent="0.25">
      <c r="B18" s="8">
        <f>B14-B16</f>
        <v>148998829</v>
      </c>
      <c r="C18" s="8">
        <f>C14-C16</f>
        <v>216449684</v>
      </c>
      <c r="D18" s="8">
        <f>D14-D16</f>
        <v>69942185</v>
      </c>
      <c r="E18" s="8">
        <f>E14-E16</f>
        <v>134257901</v>
      </c>
      <c r="F18" s="8">
        <f>F14-F16+F17</f>
        <v>194109261</v>
      </c>
      <c r="G18" s="8">
        <f>G14-G16+G17</f>
        <v>78393786</v>
      </c>
    </row>
    <row r="19" spans="1:7" x14ac:dyDescent="0.25">
      <c r="A19" t="s">
        <v>19</v>
      </c>
      <c r="B19" s="7"/>
      <c r="C19" s="7">
        <v>109873</v>
      </c>
      <c r="D19" s="7">
        <v>27769</v>
      </c>
      <c r="E19" s="7">
        <v>47456</v>
      </c>
      <c r="F19" s="7">
        <v>64774</v>
      </c>
      <c r="G19" s="7">
        <v>31235</v>
      </c>
    </row>
    <row r="20" spans="1:7" x14ac:dyDescent="0.25">
      <c r="A20" s="17" t="s">
        <v>77</v>
      </c>
      <c r="B20" s="7"/>
      <c r="C20" s="7"/>
      <c r="D20" s="7"/>
      <c r="E20" s="7"/>
      <c r="F20" s="7"/>
    </row>
    <row r="21" spans="1:7" x14ac:dyDescent="0.25">
      <c r="A21" s="19" t="s">
        <v>78</v>
      </c>
      <c r="B21" s="8">
        <f t="shared" ref="B21:G21" si="3">SUM(B18:B19)</f>
        <v>148998829</v>
      </c>
      <c r="C21" s="8">
        <f t="shared" si="3"/>
        <v>216559557</v>
      </c>
      <c r="D21" s="8">
        <f t="shared" si="3"/>
        <v>69969954</v>
      </c>
      <c r="E21" s="8">
        <f t="shared" si="3"/>
        <v>134305357</v>
      </c>
      <c r="F21" s="8">
        <f t="shared" si="3"/>
        <v>194174035</v>
      </c>
      <c r="G21" s="8">
        <f t="shared" si="3"/>
        <v>78425021</v>
      </c>
    </row>
    <row r="22" spans="1:7" x14ac:dyDescent="0.25">
      <c r="A22" t="s">
        <v>20</v>
      </c>
      <c r="B22" s="8">
        <v>0</v>
      </c>
      <c r="C22" s="8">
        <v>0</v>
      </c>
      <c r="D22" s="8">
        <v>0</v>
      </c>
      <c r="E22" s="7">
        <f>E23+E24</f>
        <v>0</v>
      </c>
      <c r="F22" s="7">
        <v>0</v>
      </c>
    </row>
    <row r="23" spans="1:7" x14ac:dyDescent="0.25">
      <c r="A23" t="s">
        <v>49</v>
      </c>
      <c r="B23" s="8"/>
      <c r="C23" s="8"/>
      <c r="D23" s="8"/>
      <c r="E23" s="7"/>
      <c r="F23" s="7"/>
    </row>
    <row r="24" spans="1:7" x14ac:dyDescent="0.25">
      <c r="A24" t="s">
        <v>50</v>
      </c>
      <c r="B24" s="8"/>
      <c r="C24" s="8"/>
      <c r="D24" s="8"/>
      <c r="E24" s="7"/>
      <c r="F24" s="7"/>
    </row>
    <row r="25" spans="1:7" x14ac:dyDescent="0.25">
      <c r="A25" s="17" t="s">
        <v>79</v>
      </c>
      <c r="B25" s="8">
        <f t="shared" ref="B25:D25" si="4">SUM(B21:B22)</f>
        <v>148998829</v>
      </c>
      <c r="C25" s="8">
        <f>SUM(C21:C22)+1</f>
        <v>216559558</v>
      </c>
      <c r="D25" s="8">
        <f t="shared" si="4"/>
        <v>69969954</v>
      </c>
      <c r="E25" s="8">
        <f>SUM(E21:E22)</f>
        <v>134305357</v>
      </c>
      <c r="F25" s="8">
        <f>SUM(F21:F22)</f>
        <v>194174035</v>
      </c>
      <c r="G25" s="8">
        <f>SUM(G21:G22)</f>
        <v>78425021</v>
      </c>
    </row>
    <row r="26" spans="1:7" x14ac:dyDescent="0.25">
      <c r="B26" s="7"/>
      <c r="C26" s="7"/>
      <c r="D26" s="7"/>
      <c r="E26" s="7"/>
      <c r="F26" s="7"/>
    </row>
    <row r="27" spans="1:7" x14ac:dyDescent="0.25">
      <c r="A27" s="17" t="s">
        <v>80</v>
      </c>
      <c r="B27" s="11">
        <f>B25/('1'!B39/10)</f>
        <v>0.82665758993198157</v>
      </c>
      <c r="C27" s="11">
        <f>C25/('1'!C39/10)</f>
        <v>1.2014899948845583</v>
      </c>
      <c r="D27" s="11">
        <f>D25/('1'!D39/10)</f>
        <v>0.38819898068656372</v>
      </c>
      <c r="E27" s="11">
        <f>E25/('1'!E39/10)</f>
        <v>0.67739728600380333</v>
      </c>
      <c r="F27" s="11">
        <f>F25/('1'!F39/10)</f>
        <v>0.97935754209273662</v>
      </c>
      <c r="G27" s="11">
        <f>G25/('1'!G39/10)</f>
        <v>0.3595937003565669</v>
      </c>
    </row>
    <row r="28" spans="1:7" x14ac:dyDescent="0.25">
      <c r="A28" s="18" t="s">
        <v>81</v>
      </c>
      <c r="B28" s="7">
        <f>'1'!B39/10</f>
        <v>180242498</v>
      </c>
      <c r="C28" s="7">
        <f>'1'!C39/10</f>
        <v>180242498</v>
      </c>
      <c r="D28" s="7">
        <f>'1'!D39/10</f>
        <v>180242498</v>
      </c>
      <c r="E28" s="7">
        <f>'1'!E39/10</f>
        <v>198266748</v>
      </c>
      <c r="F28" s="7">
        <f>'1'!F39/10</f>
        <v>198266748</v>
      </c>
      <c r="G28" s="7">
        <f>'1'!G39/10</f>
        <v>218093423</v>
      </c>
    </row>
    <row r="29" spans="1:7" x14ac:dyDescent="0.25">
      <c r="B29" s="7"/>
      <c r="C29" s="7"/>
      <c r="D29" s="7"/>
      <c r="E29" s="7"/>
      <c r="F29" s="7"/>
    </row>
    <row r="30" spans="1:7" x14ac:dyDescent="0.25">
      <c r="B30" s="7"/>
      <c r="C30" s="7"/>
      <c r="D30" s="7"/>
      <c r="E30" s="7"/>
      <c r="F30" s="7"/>
    </row>
    <row r="31" spans="1:7" x14ac:dyDescent="0.25">
      <c r="B31" s="7"/>
      <c r="C31" s="7"/>
      <c r="D31" s="7"/>
      <c r="E31" s="7"/>
      <c r="F31" s="7"/>
    </row>
    <row r="32" spans="1:7" x14ac:dyDescent="0.25">
      <c r="B32" s="7"/>
      <c r="C32" s="7"/>
      <c r="D32" s="7"/>
      <c r="E32" s="7"/>
      <c r="F3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pane xSplit="1" ySplit="5" topLeftCell="E6" activePane="bottomRight" state="frozen"/>
      <selection pane="topRight" activeCell="B1" sqref="B1"/>
      <selection pane="bottomLeft" activeCell="A4" sqref="A4"/>
      <selection pane="bottomRight" activeCell="N16" sqref="N16"/>
    </sheetView>
  </sheetViews>
  <sheetFormatPr defaultRowHeight="15" x14ac:dyDescent="0.25"/>
  <cols>
    <col min="1" max="1" width="43" bestFit="1" customWidth="1"/>
    <col min="2" max="2" width="16.85546875" bestFit="1" customWidth="1"/>
    <col min="3" max="4" width="17.7109375" bestFit="1" customWidth="1"/>
    <col min="5" max="6" width="15" bestFit="1" customWidth="1"/>
    <col min="7" max="7" width="16" bestFit="1" customWidth="1"/>
  </cols>
  <sheetData>
    <row r="1" spans="1:7" ht="15.75" x14ac:dyDescent="0.25">
      <c r="A1" s="16" t="s">
        <v>61</v>
      </c>
    </row>
    <row r="2" spans="1:7" x14ac:dyDescent="0.25">
      <c r="A2" s="1" t="s">
        <v>60</v>
      </c>
    </row>
    <row r="3" spans="1:7" ht="15.75" x14ac:dyDescent="0.25">
      <c r="A3" s="1" t="s">
        <v>55</v>
      </c>
      <c r="B3" s="13"/>
      <c r="C3" s="13"/>
      <c r="D3" s="13"/>
      <c r="E3" s="13"/>
      <c r="F3" s="13"/>
    </row>
    <row r="4" spans="1:7" ht="15.75" x14ac:dyDescent="0.25">
      <c r="B4" s="13" t="s">
        <v>35</v>
      </c>
      <c r="C4" s="13" t="s">
        <v>36</v>
      </c>
      <c r="D4" s="13" t="s">
        <v>37</v>
      </c>
      <c r="E4" s="13" t="s">
        <v>35</v>
      </c>
      <c r="F4" s="13" t="s">
        <v>36</v>
      </c>
      <c r="G4" s="13" t="s">
        <v>37</v>
      </c>
    </row>
    <row r="5" spans="1:7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  <c r="G5" s="23">
        <v>43738</v>
      </c>
    </row>
    <row r="6" spans="1:7" x14ac:dyDescent="0.25">
      <c r="A6" s="17" t="s">
        <v>62</v>
      </c>
      <c r="B6" s="7"/>
      <c r="C6" s="7"/>
      <c r="D6" s="7"/>
      <c r="E6" s="7"/>
    </row>
    <row r="7" spans="1:7" x14ac:dyDescent="0.25">
      <c r="A7" t="s">
        <v>27</v>
      </c>
      <c r="B7" s="7">
        <v>655396463</v>
      </c>
      <c r="C7" s="7">
        <v>1013738813</v>
      </c>
      <c r="D7" s="7">
        <v>299997020</v>
      </c>
      <c r="E7" s="7">
        <v>595563929</v>
      </c>
      <c r="F7" s="7">
        <v>930455090</v>
      </c>
      <c r="G7" s="7">
        <v>481234376</v>
      </c>
    </row>
    <row r="8" spans="1:7" x14ac:dyDescent="0.25">
      <c r="A8" t="s">
        <v>21</v>
      </c>
      <c r="B8" s="7"/>
      <c r="C8" s="7">
        <v>109873</v>
      </c>
      <c r="D8" s="7"/>
      <c r="E8" s="7">
        <v>47456</v>
      </c>
      <c r="F8" s="7">
        <v>64774</v>
      </c>
      <c r="G8" s="7">
        <v>31225</v>
      </c>
    </row>
    <row r="9" spans="1:7" x14ac:dyDescent="0.25">
      <c r="A9" t="s">
        <v>52</v>
      </c>
      <c r="B9" s="7">
        <v>-473114752</v>
      </c>
      <c r="C9" s="7">
        <v>-748683934</v>
      </c>
      <c r="D9" s="7">
        <v>-194765337</v>
      </c>
      <c r="E9" s="7">
        <v>-402453522</v>
      </c>
      <c r="F9" s="7">
        <v>-677536874</v>
      </c>
      <c r="G9" s="7">
        <v>-454547550</v>
      </c>
    </row>
    <row r="10" spans="1:7" x14ac:dyDescent="0.25">
      <c r="A10" t="s">
        <v>22</v>
      </c>
      <c r="B10" s="7">
        <v>-11694921</v>
      </c>
      <c r="C10" s="7">
        <v>-16493196</v>
      </c>
      <c r="D10" s="7">
        <v>-3474023</v>
      </c>
      <c r="E10" s="7">
        <v>-8241963</v>
      </c>
      <c r="F10" s="7">
        <v>-12853757</v>
      </c>
      <c r="G10" s="7">
        <v>-9189917</v>
      </c>
    </row>
    <row r="11" spans="1:7" x14ac:dyDescent="0.25">
      <c r="A11" s="3" t="s">
        <v>53</v>
      </c>
      <c r="B11" s="7">
        <v>-410017</v>
      </c>
      <c r="C11" s="7">
        <v>-626976</v>
      </c>
      <c r="D11" s="7">
        <v>-201717</v>
      </c>
      <c r="E11" s="7">
        <v>-317326</v>
      </c>
      <c r="F11" s="7">
        <v>-614582</v>
      </c>
      <c r="G11" s="7">
        <v>-260099</v>
      </c>
    </row>
    <row r="12" spans="1:7" x14ac:dyDescent="0.25">
      <c r="A12" s="1"/>
      <c r="B12" s="8">
        <f t="shared" ref="B12:C12" si="0">SUM(B7:B11)</f>
        <v>170176773</v>
      </c>
      <c r="C12" s="8">
        <f t="shared" si="0"/>
        <v>248044580</v>
      </c>
      <c r="D12" s="15">
        <f>SUM(D7:D11)</f>
        <v>101555943</v>
      </c>
      <c r="E12" s="8">
        <f>SUM(E7:E11)</f>
        <v>184598574</v>
      </c>
      <c r="F12" s="8">
        <f>SUM(F7:F11)</f>
        <v>239514651</v>
      </c>
      <c r="G12" s="8">
        <f>SUM(G7:G11)</f>
        <v>17268035</v>
      </c>
    </row>
    <row r="13" spans="1:7" x14ac:dyDescent="0.25">
      <c r="A13" s="1"/>
      <c r="B13" s="7"/>
      <c r="C13" s="7"/>
      <c r="D13" s="7"/>
      <c r="E13" s="7"/>
    </row>
    <row r="14" spans="1:7" x14ac:dyDescent="0.25">
      <c r="A14" s="17" t="s">
        <v>63</v>
      </c>
      <c r="B14" s="7"/>
      <c r="C14" s="7"/>
      <c r="D14" s="7"/>
      <c r="E14" s="7"/>
    </row>
    <row r="15" spans="1:7" x14ac:dyDescent="0.25">
      <c r="A15" s="2" t="s">
        <v>39</v>
      </c>
      <c r="B15" s="7">
        <v>-159460387</v>
      </c>
      <c r="C15" s="7">
        <v>-229360366</v>
      </c>
      <c r="D15" s="7"/>
      <c r="E15" s="7">
        <v>-187573174</v>
      </c>
      <c r="F15">
        <v>-226573174</v>
      </c>
      <c r="G15" s="7">
        <v>-13109971</v>
      </c>
    </row>
    <row r="16" spans="1:7" x14ac:dyDescent="0.25">
      <c r="A16" t="s">
        <v>23</v>
      </c>
      <c r="B16" s="7"/>
      <c r="C16" s="7"/>
      <c r="D16" s="7">
        <v>-96736587</v>
      </c>
      <c r="E16" s="7"/>
      <c r="F16" s="7"/>
    </row>
    <row r="17" spans="1:7" x14ac:dyDescent="0.25">
      <c r="A17" s="2" t="s">
        <v>28</v>
      </c>
      <c r="B17" s="7"/>
      <c r="C17" s="7"/>
      <c r="D17" s="7"/>
      <c r="E17" s="7"/>
    </row>
    <row r="18" spans="1:7" x14ac:dyDescent="0.25">
      <c r="A18" s="1"/>
      <c r="B18" s="8">
        <f>SUM(B15:B17)</f>
        <v>-159460387</v>
      </c>
      <c r="C18" s="8">
        <f>SUM(C15:C17)</f>
        <v>-229360366</v>
      </c>
      <c r="D18" s="8">
        <f t="shared" ref="D18:G18" si="1">SUM(D15:D17)</f>
        <v>-96736587</v>
      </c>
      <c r="E18" s="8">
        <f t="shared" si="1"/>
        <v>-187573174</v>
      </c>
      <c r="F18" s="8">
        <f t="shared" si="1"/>
        <v>-226573174</v>
      </c>
      <c r="G18" s="8">
        <f t="shared" si="1"/>
        <v>-13109971</v>
      </c>
    </row>
    <row r="19" spans="1:7" x14ac:dyDescent="0.25">
      <c r="B19" s="7"/>
      <c r="C19" s="7"/>
      <c r="D19" s="7"/>
      <c r="E19" s="7"/>
    </row>
    <row r="20" spans="1:7" x14ac:dyDescent="0.25">
      <c r="A20" s="17" t="s">
        <v>64</v>
      </c>
      <c r="B20" s="7"/>
      <c r="C20" s="7"/>
      <c r="D20" s="7"/>
      <c r="E20" s="7"/>
    </row>
    <row r="21" spans="1:7" x14ac:dyDescent="0.25">
      <c r="A21" t="s">
        <v>24</v>
      </c>
      <c r="B21" s="7">
        <v>665329</v>
      </c>
      <c r="C21" s="7">
        <v>1012351</v>
      </c>
      <c r="D21" s="7">
        <v>-277076</v>
      </c>
      <c r="E21" s="7"/>
      <c r="F21" s="7"/>
    </row>
    <row r="22" spans="1:7" x14ac:dyDescent="0.25">
      <c r="A22" s="2" t="s">
        <v>29</v>
      </c>
      <c r="B22" s="7"/>
      <c r="C22" s="7"/>
      <c r="D22" s="7"/>
      <c r="E22" s="7"/>
    </row>
    <row r="23" spans="1:7" x14ac:dyDescent="0.25">
      <c r="A23" t="s">
        <v>40</v>
      </c>
      <c r="B23" s="7"/>
      <c r="C23" s="7"/>
      <c r="D23" s="7"/>
      <c r="E23" s="7">
        <v>89671</v>
      </c>
      <c r="F23">
        <v>864117</v>
      </c>
      <c r="G23">
        <v>104455</v>
      </c>
    </row>
    <row r="24" spans="1:7" x14ac:dyDescent="0.25">
      <c r="A24" s="2" t="s">
        <v>30</v>
      </c>
      <c r="B24" s="7">
        <v>-307186</v>
      </c>
      <c r="C24" s="7">
        <v>-556713</v>
      </c>
      <c r="D24" s="7">
        <v>-137689</v>
      </c>
      <c r="E24" s="7"/>
      <c r="F24">
        <v>-524950</v>
      </c>
    </row>
    <row r="25" spans="1:7" x14ac:dyDescent="0.25">
      <c r="A25" s="2" t="s">
        <v>25</v>
      </c>
      <c r="B25" s="7"/>
      <c r="C25" s="7"/>
      <c r="D25" s="7"/>
      <c r="E25" s="7"/>
      <c r="F25" s="7">
        <v>0</v>
      </c>
    </row>
    <row r="26" spans="1:7" x14ac:dyDescent="0.25">
      <c r="A26" s="1"/>
      <c r="B26" s="8">
        <f t="shared" ref="B26:C26" si="2">SUM(B21:B25)</f>
        <v>358143</v>
      </c>
      <c r="C26" s="8">
        <f t="shared" si="2"/>
        <v>455638</v>
      </c>
      <c r="D26" s="8">
        <f>SUM(D21:D25)</f>
        <v>-414765</v>
      </c>
      <c r="E26" s="8">
        <f>SUM(E21:E25)</f>
        <v>89671</v>
      </c>
      <c r="F26" s="8">
        <f>SUM(F21:F25)</f>
        <v>339167</v>
      </c>
      <c r="G26" s="8">
        <f>SUM(G21:G25)</f>
        <v>104455</v>
      </c>
    </row>
    <row r="27" spans="1:7" x14ac:dyDescent="0.25">
      <c r="A27" s="1" t="s">
        <v>65</v>
      </c>
      <c r="B27" s="8">
        <f t="shared" ref="B27:G27" si="3">B12+B18+B26</f>
        <v>11074529</v>
      </c>
      <c r="C27" s="8">
        <f t="shared" si="3"/>
        <v>19139852</v>
      </c>
      <c r="D27" s="8">
        <f t="shared" si="3"/>
        <v>4404591</v>
      </c>
      <c r="E27" s="8">
        <f>E12+E18+E26</f>
        <v>-2884929</v>
      </c>
      <c r="F27" s="8">
        <f t="shared" si="3"/>
        <v>13280644</v>
      </c>
      <c r="G27" s="8">
        <f t="shared" si="3"/>
        <v>4262519</v>
      </c>
    </row>
    <row r="28" spans="1:7" x14ac:dyDescent="0.25">
      <c r="A28" s="18" t="s">
        <v>70</v>
      </c>
      <c r="B28" s="8"/>
      <c r="C28" s="8"/>
      <c r="D28" s="8"/>
      <c r="E28" s="8">
        <v>6132</v>
      </c>
      <c r="F28" s="8">
        <v>7209</v>
      </c>
      <c r="G28" s="8">
        <v>4354</v>
      </c>
    </row>
    <row r="29" spans="1:7" x14ac:dyDescent="0.25">
      <c r="A29" s="18" t="s">
        <v>66</v>
      </c>
      <c r="B29" s="7">
        <v>19919834</v>
      </c>
      <c r="C29" s="7">
        <v>19919834</v>
      </c>
      <c r="D29" s="7">
        <v>22210099</v>
      </c>
      <c r="E29" s="7">
        <v>22210099</v>
      </c>
      <c r="F29" s="7">
        <v>22210099</v>
      </c>
      <c r="G29" s="7">
        <v>44789720</v>
      </c>
    </row>
    <row r="30" spans="1:7" x14ac:dyDescent="0.25">
      <c r="A30" s="17" t="s">
        <v>67</v>
      </c>
      <c r="B30" s="8">
        <f t="shared" ref="B30:D30" si="4">SUM(B27:B29)</f>
        <v>30994363</v>
      </c>
      <c r="C30" s="8">
        <f>SUM(C27:C29)-1</f>
        <v>39059685</v>
      </c>
      <c r="D30" s="8">
        <f t="shared" si="4"/>
        <v>26614690</v>
      </c>
      <c r="E30" s="8">
        <f>SUM(E27:E29)</f>
        <v>19331302</v>
      </c>
      <c r="F30" s="8">
        <f>SUM(F27:F29)</f>
        <v>35497952</v>
      </c>
      <c r="G30" s="8">
        <f>SUM(G27:G29)</f>
        <v>49056593</v>
      </c>
    </row>
    <row r="31" spans="1:7" x14ac:dyDescent="0.25">
      <c r="B31" s="7"/>
      <c r="C31" s="7"/>
      <c r="D31" s="7"/>
      <c r="E31" s="7"/>
    </row>
    <row r="32" spans="1:7" x14ac:dyDescent="0.25">
      <c r="A32" s="17" t="s">
        <v>68</v>
      </c>
      <c r="B32" s="11">
        <f>B12/('1'!B39/10)</f>
        <v>0.94415454117818542</v>
      </c>
      <c r="C32" s="11">
        <f>C12/('1'!C39/10)</f>
        <v>1.3761714509748972</v>
      </c>
      <c r="D32" s="11">
        <f>D12/('1'!D39/10)</f>
        <v>0.5634406098832474</v>
      </c>
      <c r="E32" s="11">
        <f>E12/('1'!E39/10)</f>
        <v>0.93106169270502182</v>
      </c>
      <c r="F32" s="11">
        <f>F12/('1'!F39/10)</f>
        <v>1.2080424650935415</v>
      </c>
      <c r="G32" s="11">
        <f>G12/('1'!G39/10)</f>
        <v>7.9177238646027395E-2</v>
      </c>
    </row>
    <row r="33" spans="1:7" x14ac:dyDescent="0.25">
      <c r="A33" s="17" t="s">
        <v>69</v>
      </c>
      <c r="B33" s="7">
        <f>'1'!B39/10</f>
        <v>180242498</v>
      </c>
      <c r="C33" s="7">
        <f>'1'!C39/10</f>
        <v>180242498</v>
      </c>
      <c r="D33" s="7">
        <f>'1'!D39/10</f>
        <v>180242498</v>
      </c>
      <c r="E33" s="7">
        <f>'1'!E39/10</f>
        <v>198266748</v>
      </c>
      <c r="F33" s="7">
        <f>'1'!F39/10</f>
        <v>198266748</v>
      </c>
      <c r="G33" s="7">
        <f>'1'!G39/10</f>
        <v>218093423</v>
      </c>
    </row>
    <row r="34" spans="1:7" x14ac:dyDescent="0.25">
      <c r="B34" s="7"/>
      <c r="C34" s="7"/>
      <c r="D34" s="7"/>
      <c r="E34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A12"/>
    </sheetView>
  </sheetViews>
  <sheetFormatPr defaultRowHeight="15" x14ac:dyDescent="0.25"/>
  <cols>
    <col min="1" max="1" width="16.5703125" bestFit="1" customWidth="1"/>
    <col min="2" max="2" width="12.5703125" customWidth="1"/>
    <col min="3" max="3" width="14.140625" customWidth="1"/>
    <col min="4" max="4" width="13.42578125" customWidth="1"/>
    <col min="5" max="5" width="14.5703125" customWidth="1"/>
    <col min="6" max="6" width="13.140625" customWidth="1"/>
  </cols>
  <sheetData>
    <row r="1" spans="1:6" ht="15.75" x14ac:dyDescent="0.25">
      <c r="A1" s="16" t="s">
        <v>26</v>
      </c>
    </row>
    <row r="2" spans="1:6" x14ac:dyDescent="0.25">
      <c r="A2" s="1" t="s">
        <v>54</v>
      </c>
    </row>
    <row r="3" spans="1:6" x14ac:dyDescent="0.25">
      <c r="A3" s="1" t="s">
        <v>55</v>
      </c>
    </row>
    <row r="4" spans="1:6" ht="15.75" x14ac:dyDescent="0.25">
      <c r="B4" s="13" t="s">
        <v>35</v>
      </c>
      <c r="C4" s="13" t="s">
        <v>36</v>
      </c>
      <c r="D4" s="13" t="s">
        <v>37</v>
      </c>
      <c r="E4" s="13" t="s">
        <v>35</v>
      </c>
      <c r="F4" s="13" t="s">
        <v>36</v>
      </c>
    </row>
    <row r="5" spans="1:6" ht="15.75" x14ac:dyDescent="0.25">
      <c r="B5" s="14">
        <v>43100</v>
      </c>
      <c r="C5" s="14">
        <v>43190</v>
      </c>
      <c r="D5" s="14">
        <v>43373</v>
      </c>
      <c r="E5" s="14">
        <v>43465</v>
      </c>
      <c r="F5" s="14">
        <v>43555</v>
      </c>
    </row>
    <row r="6" spans="1:6" x14ac:dyDescent="0.25">
      <c r="A6" s="2" t="s">
        <v>56</v>
      </c>
      <c r="B6" s="9">
        <f>'1'!B38/'1'!B19</f>
        <v>0.98168291110243011</v>
      </c>
      <c r="C6" s="9">
        <f>'1'!C38/'1'!C19</f>
        <v>0.9830986119421945</v>
      </c>
      <c r="D6" s="9">
        <f>'1'!D38/'1'!D19</f>
        <v>0.98245674711690179</v>
      </c>
      <c r="E6" s="9">
        <f>'1'!E38/'1'!E19</f>
        <v>0.98441818193319197</v>
      </c>
      <c r="F6" s="9">
        <f>'1'!F38/'1'!F19</f>
        <v>0.98447337000827218</v>
      </c>
    </row>
    <row r="7" spans="1:6" x14ac:dyDescent="0.25">
      <c r="A7" s="2" t="s">
        <v>57</v>
      </c>
      <c r="B7" s="9">
        <f>'2'!B25/'1'!B38</f>
        <v>5.6297963261442333E-2</v>
      </c>
      <c r="C7" s="9">
        <f>'2'!C25/'1'!C38</f>
        <v>7.9788440532870639E-2</v>
      </c>
      <c r="D7" s="9">
        <f>'2'!D25/'1'!D38</f>
        <v>2.4686744229598434E-2</v>
      </c>
      <c r="E7" s="9">
        <f>'2'!E25/'1'!E38</f>
        <v>4.6333266052041806E-2</v>
      </c>
      <c r="F7" s="9">
        <f>'2'!F25/'1'!F38</f>
        <v>6.5632222459748896E-2</v>
      </c>
    </row>
    <row r="8" spans="1:6" x14ac:dyDescent="0.25">
      <c r="A8" s="2" t="s">
        <v>31</v>
      </c>
      <c r="B8" s="9"/>
      <c r="C8" s="9"/>
      <c r="D8" s="9"/>
      <c r="E8" s="9"/>
      <c r="F8" s="9"/>
    </row>
    <row r="9" spans="1:6" x14ac:dyDescent="0.25">
      <c r="A9" s="2" t="s">
        <v>32</v>
      </c>
      <c r="B9" s="10">
        <f>'1'!B12/'1'!B26</f>
        <v>23.057985859195732</v>
      </c>
      <c r="C9" s="10">
        <f>'1'!C12/'1'!C26</f>
        <v>24.645936196461328</v>
      </c>
      <c r="D9" s="10">
        <f>'1'!D12/'1'!D26</f>
        <v>22.206404164032026</v>
      </c>
      <c r="E9" s="10">
        <f>'1'!E12/'1'!E26</f>
        <v>24.189801218740246</v>
      </c>
      <c r="F9" s="10">
        <f>'1'!F12/'1'!F26</f>
        <v>24.570440554430533</v>
      </c>
    </row>
    <row r="10" spans="1:6" x14ac:dyDescent="0.25">
      <c r="A10" s="2" t="s">
        <v>58</v>
      </c>
      <c r="B10" s="9">
        <f>'2'!B25/'2'!B6</f>
        <v>0.22772347135700782</v>
      </c>
      <c r="C10" s="9">
        <f>'2'!C25/'2'!C6</f>
        <v>0.21625001664492438</v>
      </c>
      <c r="D10" s="9">
        <f>'2'!D25/'2'!D6</f>
        <v>0.23522443798013662</v>
      </c>
      <c r="E10" s="9">
        <f>'2'!E25/'2'!E6</f>
        <v>0.22452428824506143</v>
      </c>
      <c r="F10" s="9">
        <f>'2'!F25/'2'!F6</f>
        <v>0.22023559022420924</v>
      </c>
    </row>
    <row r="11" spans="1:6" x14ac:dyDescent="0.25">
      <c r="A11" t="s">
        <v>33</v>
      </c>
      <c r="B11" s="9">
        <f>'2'!B14/'2'!B6</f>
        <v>0.22819296137073319</v>
      </c>
      <c r="C11" s="9">
        <f>'2'!C14/'2'!C6</f>
        <v>0.21669621695157443</v>
      </c>
      <c r="D11" s="9">
        <f>'2'!D14/'2'!D6</f>
        <v>0.23559396616680336</v>
      </c>
      <c r="E11" s="9">
        <f>'2'!E14/'2'!E6</f>
        <v>0.22497544202643066</v>
      </c>
      <c r="F11" s="9">
        <f>'2'!F14/'2'!F6</f>
        <v>0.22068674111732398</v>
      </c>
    </row>
    <row r="12" spans="1:6" x14ac:dyDescent="0.25">
      <c r="A12" s="2" t="s">
        <v>59</v>
      </c>
      <c r="B12" s="9">
        <f>'2'!B25/('1'!B38)</f>
        <v>5.6297963261442333E-2</v>
      </c>
      <c r="C12" s="9">
        <f>'2'!C25/('1'!C38)</f>
        <v>7.9788440532870639E-2</v>
      </c>
      <c r="D12" s="9">
        <f>'2'!D25/('1'!D38)</f>
        <v>2.4686744229598434E-2</v>
      </c>
      <c r="E12" s="9">
        <f>'2'!E25/('1'!E38)</f>
        <v>4.6333266052041806E-2</v>
      </c>
      <c r="F12" s="9">
        <f>'2'!F25/('1'!F38)</f>
        <v>6.5632222459748896E-2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2018-03-07T07:06:10Z</dcterms:created>
  <dcterms:modified xsi:type="dcterms:W3CDTF">2020-04-12T10:52:11Z</dcterms:modified>
</cp:coreProperties>
</file>