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ljoKkoo/QTAZgjQffLw/Re+Dc1g=="/>
    </ext>
  </extLst>
</workbook>
</file>

<file path=xl/calcChain.xml><?xml version="1.0" encoding="utf-8"?>
<calcChain xmlns="http://schemas.openxmlformats.org/spreadsheetml/2006/main">
  <c r="E11" i="4" l="1"/>
  <c r="D11" i="4"/>
  <c r="F9" i="4"/>
  <c r="C9" i="4"/>
  <c r="B9" i="4"/>
  <c r="E8" i="4"/>
  <c r="D8" i="4"/>
  <c r="C8" i="4"/>
  <c r="H47" i="3"/>
  <c r="G47" i="3"/>
  <c r="F47" i="3"/>
  <c r="E47" i="3"/>
  <c r="D47" i="3"/>
  <c r="C47" i="3"/>
  <c r="B47" i="3"/>
  <c r="B42" i="3"/>
  <c r="F41" i="3"/>
  <c r="F44" i="3" s="1"/>
  <c r="B41" i="3"/>
  <c r="B44" i="3" s="1"/>
  <c r="H39" i="3"/>
  <c r="G39" i="3"/>
  <c r="F39" i="3"/>
  <c r="E39" i="3"/>
  <c r="D39" i="3"/>
  <c r="C39" i="3"/>
  <c r="B39" i="3"/>
  <c r="H24" i="3"/>
  <c r="G24" i="3"/>
  <c r="F24" i="3"/>
  <c r="E24" i="3"/>
  <c r="D24" i="3"/>
  <c r="C24" i="3"/>
  <c r="B24" i="3"/>
  <c r="H13" i="3"/>
  <c r="G13" i="3"/>
  <c r="G41" i="3" s="1"/>
  <c r="G44" i="3" s="1"/>
  <c r="F13" i="3"/>
  <c r="F46" i="3" s="1"/>
  <c r="E13" i="3"/>
  <c r="D13" i="3"/>
  <c r="C13" i="3"/>
  <c r="C41" i="3" s="1"/>
  <c r="C44" i="3" s="1"/>
  <c r="B13" i="3"/>
  <c r="B46" i="3" s="1"/>
  <c r="H29" i="2"/>
  <c r="G29" i="2"/>
  <c r="F29" i="2"/>
  <c r="E29" i="2"/>
  <c r="D29" i="2"/>
  <c r="C29" i="2"/>
  <c r="B29" i="2"/>
  <c r="H23" i="2"/>
  <c r="G23" i="2"/>
  <c r="F23" i="2"/>
  <c r="E23" i="2"/>
  <c r="D23" i="2"/>
  <c r="C23" i="2"/>
  <c r="B23" i="2"/>
  <c r="E19" i="2"/>
  <c r="E21" i="2" s="1"/>
  <c r="E26" i="2" s="1"/>
  <c r="H17" i="2"/>
  <c r="H19" i="2" s="1"/>
  <c r="H21" i="2" s="1"/>
  <c r="H26" i="2" s="1"/>
  <c r="H28" i="2" s="1"/>
  <c r="E17" i="2"/>
  <c r="D17" i="2"/>
  <c r="D19" i="2" s="1"/>
  <c r="D21" i="2" s="1"/>
  <c r="D26" i="2" s="1"/>
  <c r="H12" i="2"/>
  <c r="G12" i="2"/>
  <c r="G17" i="2" s="1"/>
  <c r="G19" i="2" s="1"/>
  <c r="G21" i="2" s="1"/>
  <c r="G26" i="2" s="1"/>
  <c r="G28" i="2" s="1"/>
  <c r="E12" i="2"/>
  <c r="D12" i="2"/>
  <c r="C12" i="2"/>
  <c r="H8" i="2"/>
  <c r="G8" i="2"/>
  <c r="F8" i="2"/>
  <c r="F12" i="2" s="1"/>
  <c r="E8" i="2"/>
  <c r="D8" i="2"/>
  <c r="C8" i="2"/>
  <c r="B8" i="2"/>
  <c r="B12" i="2" s="1"/>
  <c r="H64" i="1"/>
  <c r="G64" i="1"/>
  <c r="F64" i="1"/>
  <c r="E64" i="1"/>
  <c r="D64" i="1"/>
  <c r="C64" i="1"/>
  <c r="B64" i="1"/>
  <c r="H63" i="1"/>
  <c r="E63" i="1"/>
  <c r="D63" i="1"/>
  <c r="C61" i="1"/>
  <c r="H55" i="1"/>
  <c r="G55" i="1"/>
  <c r="G63" i="1" s="1"/>
  <c r="F55" i="1"/>
  <c r="E55" i="1"/>
  <c r="D55" i="1"/>
  <c r="C55" i="1"/>
  <c r="C63" i="1" s="1"/>
  <c r="B55" i="1"/>
  <c r="F53" i="1"/>
  <c r="F61" i="1" s="1"/>
  <c r="E53" i="1"/>
  <c r="E61" i="1" s="1"/>
  <c r="B53" i="1"/>
  <c r="B61" i="1" s="1"/>
  <c r="H36" i="1"/>
  <c r="H53" i="1" s="1"/>
  <c r="H61" i="1" s="1"/>
  <c r="G36" i="1"/>
  <c r="F36" i="1"/>
  <c r="E36" i="1"/>
  <c r="D36" i="1"/>
  <c r="C36" i="1"/>
  <c r="B36" i="1"/>
  <c r="H27" i="1"/>
  <c r="G27" i="1"/>
  <c r="G53" i="1" s="1"/>
  <c r="G61" i="1" s="1"/>
  <c r="F27" i="1"/>
  <c r="E27" i="1"/>
  <c r="D27" i="1"/>
  <c r="C27" i="1"/>
  <c r="C53" i="1" s="1"/>
  <c r="B27" i="1"/>
  <c r="G23" i="1"/>
  <c r="F23" i="1"/>
  <c r="C23" i="1"/>
  <c r="B23" i="1"/>
  <c r="H14" i="1"/>
  <c r="G14" i="1"/>
  <c r="F14" i="1"/>
  <c r="E14" i="1"/>
  <c r="D14" i="1"/>
  <c r="C14" i="1"/>
  <c r="B14" i="1"/>
  <c r="H7" i="1"/>
  <c r="H23" i="1" s="1"/>
  <c r="G7" i="1"/>
  <c r="F7" i="1"/>
  <c r="E7" i="1"/>
  <c r="D7" i="1"/>
  <c r="D23" i="1" s="1"/>
  <c r="C7" i="1"/>
  <c r="B7" i="1"/>
  <c r="D10" i="4" l="1"/>
  <c r="D6" i="4"/>
  <c r="D28" i="2"/>
  <c r="D12" i="4"/>
  <c r="D7" i="4"/>
  <c r="D53" i="1"/>
  <c r="D61" i="1" s="1"/>
  <c r="D9" i="4"/>
  <c r="C11" i="4"/>
  <c r="C17" i="2"/>
  <c r="C19" i="2" s="1"/>
  <c r="C21" i="2" s="1"/>
  <c r="C26" i="2" s="1"/>
  <c r="E12" i="4"/>
  <c r="E7" i="4"/>
  <c r="E10" i="4"/>
  <c r="E28" i="2"/>
  <c r="B11" i="4"/>
  <c r="B17" i="2"/>
  <c r="B19" i="2" s="1"/>
  <c r="B21" i="2" s="1"/>
  <c r="B26" i="2" s="1"/>
  <c r="E9" i="4"/>
  <c r="E23" i="1"/>
  <c r="B8" i="4"/>
  <c r="B63" i="1"/>
  <c r="F8" i="4"/>
  <c r="F63" i="1"/>
  <c r="D41" i="3"/>
  <c r="D44" i="3" s="1"/>
  <c r="H41" i="3"/>
  <c r="H44" i="3" s="1"/>
  <c r="C46" i="3"/>
  <c r="F11" i="4"/>
  <c r="F17" i="2"/>
  <c r="F19" i="2" s="1"/>
  <c r="F21" i="2" s="1"/>
  <c r="F26" i="2" s="1"/>
  <c r="E41" i="3"/>
  <c r="E44" i="3" s="1"/>
  <c r="G46" i="3"/>
  <c r="E6" i="4"/>
  <c r="D46" i="3"/>
  <c r="H46" i="3"/>
  <c r="E46" i="3"/>
  <c r="B12" i="4" l="1"/>
  <c r="B7" i="4"/>
  <c r="B10" i="4"/>
  <c r="B6" i="4"/>
  <c r="B28" i="2"/>
  <c r="F12" i="4"/>
  <c r="F7" i="4"/>
  <c r="F10" i="4"/>
  <c r="F6" i="4"/>
  <c r="F28" i="2"/>
  <c r="C7" i="4"/>
  <c r="C10" i="4"/>
  <c r="C6" i="4"/>
  <c r="C28" i="2"/>
  <c r="C12" i="4"/>
</calcChain>
</file>

<file path=xl/sharedStrings.xml><?xml version="1.0" encoding="utf-8"?>
<sst xmlns="http://schemas.openxmlformats.org/spreadsheetml/2006/main" count="148" uniqueCount="111">
  <si>
    <t>Far East Knitting &amp; Dyeing Industries Ltd.</t>
  </si>
  <si>
    <t>Income Statement</t>
  </si>
  <si>
    <t>Cash Flow Statement</t>
  </si>
  <si>
    <t>Balance Sheet</t>
  </si>
  <si>
    <t>As at quarter end</t>
  </si>
  <si>
    <t>Quarter 2</t>
  </si>
  <si>
    <t>Quarter 3</t>
  </si>
  <si>
    <t>Quarter 1</t>
  </si>
  <si>
    <t>Net Revenues</t>
  </si>
  <si>
    <t>ASSETS</t>
  </si>
  <si>
    <t>Net Cash Flows - Operating Activities</t>
  </si>
  <si>
    <t>NON CURRENT ASSETS</t>
  </si>
  <si>
    <t>Cost of goods sold</t>
  </si>
  <si>
    <t>Gross Profit</t>
  </si>
  <si>
    <t>Collection from customer</t>
  </si>
  <si>
    <t>Collection from other income</t>
  </si>
  <si>
    <t>Fixed assets(at cost less accumulated depreciation)</t>
  </si>
  <si>
    <t>Cash paid to suppliers</t>
  </si>
  <si>
    <t>Intangible Assest</t>
  </si>
  <si>
    <t>Operating expenses paid</t>
  </si>
  <si>
    <t>Capital work-in-progress</t>
  </si>
  <si>
    <t>Tax Paid</t>
  </si>
  <si>
    <t>Investment in equity securities</t>
  </si>
  <si>
    <t>Finance cost</t>
  </si>
  <si>
    <t>Long term investment</t>
  </si>
  <si>
    <t>Operating Incomes/Expenses</t>
  </si>
  <si>
    <t>CURRENT ASSETS</t>
  </si>
  <si>
    <t>Net Cash Flows - Investment Activities</t>
  </si>
  <si>
    <t>Operating Profit</t>
  </si>
  <si>
    <t>Acquisition of fixed assets</t>
  </si>
  <si>
    <t>Instrument in hand for IPO subscription</t>
  </si>
  <si>
    <t>Non-Operating Income/(Expenses)</t>
  </si>
  <si>
    <t xml:space="preserve">Machine in Transit </t>
  </si>
  <si>
    <t>Advance, deposits &amp; prepayments</t>
  </si>
  <si>
    <t>Other income</t>
  </si>
  <si>
    <t>Machine in Transit</t>
  </si>
  <si>
    <t>Received from Fixed assets Sales</t>
  </si>
  <si>
    <t>Revaluation Cost</t>
  </si>
  <si>
    <t>Accounts receivables</t>
  </si>
  <si>
    <t>Capital work in progress</t>
  </si>
  <si>
    <t>Inventories</t>
  </si>
  <si>
    <t>Non Operating Expenditure</t>
  </si>
  <si>
    <t>Encashment of FDR</t>
  </si>
  <si>
    <t>Fixed Deposit</t>
  </si>
  <si>
    <t>Net profit/loss after before financial expenses</t>
  </si>
  <si>
    <t>Investment in equity security</t>
  </si>
  <si>
    <t>Cash &amp; Cash equivalent</t>
  </si>
  <si>
    <t>Profit Before contribution to WPPF</t>
  </si>
  <si>
    <t>Contribution to WPPF</t>
  </si>
  <si>
    <t>Net Cash Flows - Financing Activities</t>
  </si>
  <si>
    <t>Profit Before Taxation</t>
  </si>
  <si>
    <t xml:space="preserve">Paid up Capital </t>
  </si>
  <si>
    <t>Liabilities and Capital</t>
  </si>
  <si>
    <t>Share Premium</t>
  </si>
  <si>
    <t>Secured loan received/paid</t>
  </si>
  <si>
    <t>Liabilities</t>
  </si>
  <si>
    <t>Short term loan received/paid</t>
  </si>
  <si>
    <t>EDF Loan</t>
  </si>
  <si>
    <t>Provision for Taxation</t>
  </si>
  <si>
    <t>Loan against trust receipt</t>
  </si>
  <si>
    <t>Non Current Liabilities</t>
  </si>
  <si>
    <t>Midterm Loan</t>
  </si>
  <si>
    <t>Long term loan</t>
  </si>
  <si>
    <t>Provision fro income tax</t>
  </si>
  <si>
    <t>Long term loan (secured)</t>
  </si>
  <si>
    <t>Deferred tax expense</t>
  </si>
  <si>
    <t>Dividend paid</t>
  </si>
  <si>
    <t>Employee Benefit</t>
  </si>
  <si>
    <t>Net Profit</t>
  </si>
  <si>
    <t>Packing credit loan</t>
  </si>
  <si>
    <t>Deferred Tax Liabilities</t>
  </si>
  <si>
    <t>Subscription received</t>
  </si>
  <si>
    <t>Deffered tax liability for other comprehensive income</t>
  </si>
  <si>
    <t>Current portion of long term loan</t>
  </si>
  <si>
    <t>Deferred liabilities(provision for gratuity)</t>
  </si>
  <si>
    <t>Deferred liabilities(workers' welfare fund)</t>
  </si>
  <si>
    <t>Income tax laibility</t>
  </si>
  <si>
    <t>Current Liabilities</t>
  </si>
  <si>
    <t>Earnings per share (par value Taka 10)</t>
  </si>
  <si>
    <t>Subscription received (for IPO)</t>
  </si>
  <si>
    <t>Net Change in Cash Flows</t>
  </si>
  <si>
    <t>Accounts payable</t>
  </si>
  <si>
    <t>Dividend Payable</t>
  </si>
  <si>
    <t>Mid Term Loan</t>
  </si>
  <si>
    <t>Cash and Cash Equivalents at Beginning Period</t>
  </si>
  <si>
    <t>Accepted bills payable</t>
  </si>
  <si>
    <t>Provision for expenses</t>
  </si>
  <si>
    <t>Unrealized loss arising from exchange in foreign currency</t>
  </si>
  <si>
    <t>Tax payables</t>
  </si>
  <si>
    <t>Cash and Cash Equivalents at End of Period</t>
  </si>
  <si>
    <t>Short term loan</t>
  </si>
  <si>
    <t>Payable for asset purchase</t>
  </si>
  <si>
    <t>Shares to Calculate EPS</t>
  </si>
  <si>
    <t>Workers' profit participation fund</t>
  </si>
  <si>
    <t>Other liabilities</t>
  </si>
  <si>
    <t>Net Operating Cash Flow Per Share</t>
  </si>
  <si>
    <t>Shareholders’ Equity</t>
  </si>
  <si>
    <t>Share capital (Issue, Subscribed &amp; paid up capital)</t>
  </si>
  <si>
    <t>Retained Earnings</t>
  </si>
  <si>
    <t>Revaluation surplus</t>
  </si>
  <si>
    <t>Shares to Calculate NOCFPS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</si>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</sst>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2"/>
      <color theme="1"/>
      <name val="Calibri"/>
    </font>
    <font>
      <b/>
      <sz val="11"/>
      <color rgb="FF000000"/>
      <name val="Arial"/>
    </font>
    <font>
      <b/>
      <u/>
      <sz val="12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0" fontId="1" fillId="0" borderId="1" xfId="0" applyFont="1" applyBorder="1"/>
    <xf numFmtId="164" fontId="4" fillId="0" borderId="0" xfId="0" applyNumberFormat="1" applyFont="1"/>
    <xf numFmtId="0" fontId="1" fillId="0" borderId="1" xfId="0" applyFont="1" applyBorder="1" applyAlignment="1">
      <alignment horizontal="left"/>
    </xf>
    <xf numFmtId="164" fontId="5" fillId="0" borderId="0" xfId="0" applyNumberFormat="1" applyFont="1" applyAlignment="1"/>
    <xf numFmtId="0" fontId="6" fillId="0" borderId="0" xfId="0" applyFont="1"/>
    <xf numFmtId="164" fontId="4" fillId="0" borderId="1" xfId="0" applyNumberFormat="1" applyFont="1" applyBorder="1"/>
    <xf numFmtId="164" fontId="1" fillId="0" borderId="0" xfId="0" applyNumberFormat="1" applyFont="1"/>
    <xf numFmtId="0" fontId="7" fillId="0" borderId="0" xfId="0" applyFont="1"/>
    <xf numFmtId="164" fontId="1" fillId="0" borderId="2" xfId="0" applyNumberFormat="1" applyFont="1" applyBorder="1"/>
    <xf numFmtId="0" fontId="4" fillId="0" borderId="0" xfId="0" applyFont="1"/>
    <xf numFmtId="41" fontId="1" fillId="0" borderId="0" xfId="0" applyNumberFormat="1" applyFont="1"/>
    <xf numFmtId="0" fontId="3" fillId="0" borderId="0" xfId="0" applyFont="1" applyAlignment="1"/>
    <xf numFmtId="164" fontId="8" fillId="0" borderId="0" xfId="0" applyNumberFormat="1" applyFont="1" applyAlignment="1"/>
    <xf numFmtId="0" fontId="1" fillId="0" borderId="3" xfId="0" applyFont="1" applyBorder="1"/>
    <xf numFmtId="0" fontId="5" fillId="0" borderId="0" xfId="0" applyFont="1" applyAlignment="1"/>
    <xf numFmtId="0" fontId="2" fillId="0" borderId="1" xfId="0" applyFont="1" applyBorder="1" applyAlignment="1">
      <alignment horizontal="left"/>
    </xf>
    <xf numFmtId="41" fontId="4" fillId="0" borderId="0" xfId="0" applyNumberFormat="1" applyFont="1"/>
    <xf numFmtId="0" fontId="9" fillId="0" borderId="0" xfId="0" applyFont="1" applyAlignment="1">
      <alignment horizontal="left"/>
    </xf>
    <xf numFmtId="164" fontId="1" fillId="0" borderId="3" xfId="0" applyNumberFormat="1" applyFont="1" applyBorder="1"/>
    <xf numFmtId="3" fontId="1" fillId="0" borderId="0" xfId="0" applyNumberFormat="1" applyFont="1"/>
    <xf numFmtId="2" fontId="1" fillId="0" borderId="4" xfId="0" applyNumberFormat="1" applyFont="1" applyBorder="1" applyAlignment="1">
      <alignment horizontal="center"/>
    </xf>
    <xf numFmtId="0" fontId="8" fillId="0" borderId="1" xfId="0" applyFont="1" applyBorder="1" applyAlignment="1"/>
    <xf numFmtId="2" fontId="1" fillId="0" borderId="5" xfId="0" applyNumberFormat="1" applyFont="1" applyBorder="1" applyAlignment="1">
      <alignment horizontal="center"/>
    </xf>
    <xf numFmtId="43" fontId="1" fillId="0" borderId="0" xfId="0" applyNumberFormat="1" applyFont="1"/>
    <xf numFmtId="43" fontId="4" fillId="0" borderId="0" xfId="0" applyNumberFormat="1" applyFont="1"/>
    <xf numFmtId="4" fontId="1" fillId="0" borderId="0" xfId="0" applyNumberFormat="1" applyFont="1"/>
    <xf numFmtId="0" fontId="10" fillId="0" borderId="0" xfId="0" applyFont="1" applyAlignment="1">
      <alignment horizontal="center"/>
    </xf>
    <xf numFmtId="3" fontId="4" fillId="0" borderId="0" xfId="0" applyNumberFormat="1" applyFont="1"/>
    <xf numFmtId="0" fontId="10" fillId="0" borderId="0" xfId="0" applyFont="1"/>
    <xf numFmtId="15" fontId="10" fillId="0" borderId="0" xfId="0" applyNumberFormat="1" applyFont="1" applyAlignment="1">
      <alignment horizontal="center"/>
    </xf>
    <xf numFmtId="15" fontId="10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5.875" customWidth="1"/>
    <col min="2" max="2" width="14.75" customWidth="1"/>
    <col min="3" max="3" width="12.5" customWidth="1"/>
    <col min="4" max="4" width="13.375" customWidth="1"/>
    <col min="5" max="7" width="12.5" customWidth="1"/>
    <col min="8" max="8" width="12.62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1" t="s">
        <v>3</v>
      </c>
    </row>
    <row r="3" spans="1:10" x14ac:dyDescent="0.25">
      <c r="A3" s="3" t="s">
        <v>4</v>
      </c>
    </row>
    <row r="4" spans="1:10" x14ac:dyDescent="0.25">
      <c r="B4" s="5" t="s">
        <v>5</v>
      </c>
      <c r="C4" s="1" t="s">
        <v>6</v>
      </c>
      <c r="D4" s="1" t="s">
        <v>7</v>
      </c>
      <c r="E4" s="1" t="s">
        <v>5</v>
      </c>
      <c r="F4" s="1" t="s">
        <v>6</v>
      </c>
      <c r="G4" s="6" t="s">
        <v>7</v>
      </c>
      <c r="H4" s="6" t="s">
        <v>5</v>
      </c>
    </row>
    <row r="5" spans="1:10" ht="15.75" x14ac:dyDescent="0.25">
      <c r="B5" s="7">
        <v>43100</v>
      </c>
      <c r="C5" s="8">
        <v>43190</v>
      </c>
      <c r="D5" s="8">
        <v>43373</v>
      </c>
      <c r="E5" s="8">
        <v>43465</v>
      </c>
      <c r="F5" s="8">
        <v>43555</v>
      </c>
      <c r="G5" s="8">
        <v>43738</v>
      </c>
      <c r="H5" s="8">
        <v>43830</v>
      </c>
    </row>
    <row r="6" spans="1:10" x14ac:dyDescent="0.25">
      <c r="A6" s="11" t="s">
        <v>9</v>
      </c>
      <c r="B6" s="10"/>
      <c r="C6" s="10"/>
      <c r="D6" s="10"/>
      <c r="E6" s="10"/>
      <c r="F6" s="10"/>
      <c r="G6" s="10"/>
    </row>
    <row r="7" spans="1:10" x14ac:dyDescent="0.25">
      <c r="A7" s="13" t="s">
        <v>11</v>
      </c>
      <c r="B7" s="15">
        <f t="shared" ref="B7:H7" si="0">SUM(B8:B12)</f>
        <v>1827835063</v>
      </c>
      <c r="C7" s="15">
        <f t="shared" si="0"/>
        <v>1803221588</v>
      </c>
      <c r="D7" s="15">
        <f t="shared" si="0"/>
        <v>2069951929</v>
      </c>
      <c r="E7" s="15">
        <f t="shared" si="0"/>
        <v>2047342725</v>
      </c>
      <c r="F7" s="15">
        <f t="shared" si="0"/>
        <v>2058811654</v>
      </c>
      <c r="G7" s="15">
        <f t="shared" si="0"/>
        <v>2071964308</v>
      </c>
      <c r="H7" s="15">
        <f t="shared" si="0"/>
        <v>2440939502</v>
      </c>
      <c r="I7" s="10"/>
      <c r="J7" s="10"/>
    </row>
    <row r="8" spans="1:10" x14ac:dyDescent="0.25">
      <c r="A8" s="3" t="s">
        <v>16</v>
      </c>
      <c r="B8" s="10">
        <v>1769685974</v>
      </c>
      <c r="C8" s="10">
        <v>1754525292</v>
      </c>
      <c r="D8" s="10">
        <v>2061255264</v>
      </c>
      <c r="E8" s="10">
        <v>2034942814</v>
      </c>
      <c r="F8" s="10">
        <v>2043928021</v>
      </c>
      <c r="G8" s="12">
        <v>2061889325</v>
      </c>
      <c r="H8" s="12">
        <v>2176646155</v>
      </c>
      <c r="I8" s="10"/>
      <c r="J8" s="10"/>
    </row>
    <row r="9" spans="1:10" x14ac:dyDescent="0.25">
      <c r="A9" s="3" t="s">
        <v>18</v>
      </c>
      <c r="B9" s="10">
        <v>4861021</v>
      </c>
      <c r="C9" s="10">
        <v>5305409</v>
      </c>
      <c r="D9" s="10">
        <v>5008989</v>
      </c>
      <c r="E9" s="10">
        <v>4745358</v>
      </c>
      <c r="F9" s="10">
        <v>4481727</v>
      </c>
      <c r="G9" s="12">
        <v>4007191</v>
      </c>
      <c r="H9" s="12">
        <v>3796287</v>
      </c>
      <c r="I9" s="10"/>
      <c r="J9" s="10"/>
    </row>
    <row r="10" spans="1:10" x14ac:dyDescent="0.25">
      <c r="A10" s="3" t="s">
        <v>20</v>
      </c>
      <c r="B10" s="10">
        <v>53288068</v>
      </c>
      <c r="C10" s="10">
        <v>43390887</v>
      </c>
      <c r="D10" s="10">
        <v>3687676</v>
      </c>
      <c r="E10" s="10">
        <v>7654553</v>
      </c>
      <c r="F10" s="10">
        <v>10401906</v>
      </c>
      <c r="G10" s="12">
        <v>6067792</v>
      </c>
      <c r="H10" s="12">
        <v>10497060</v>
      </c>
      <c r="I10" s="10"/>
      <c r="J10" s="10"/>
    </row>
    <row r="11" spans="1:10" x14ac:dyDescent="0.25">
      <c r="A11" s="20" t="s">
        <v>22</v>
      </c>
      <c r="B11" s="10"/>
      <c r="C11" s="10"/>
      <c r="D11" s="10"/>
      <c r="E11" s="10"/>
      <c r="F11" s="10"/>
      <c r="G11" s="10"/>
      <c r="H11" s="12">
        <v>250000000</v>
      </c>
      <c r="I11" s="10"/>
      <c r="J11" s="10"/>
    </row>
    <row r="12" spans="1:10" x14ac:dyDescent="0.25">
      <c r="A12" s="3" t="s">
        <v>24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13" t="s">
        <v>26</v>
      </c>
      <c r="B14" s="15">
        <f t="shared" ref="B14:H14" si="1">SUM(B15:B21)</f>
        <v>2556881668</v>
      </c>
      <c r="C14" s="15">
        <f t="shared" si="1"/>
        <v>2779021904</v>
      </c>
      <c r="D14" s="15">
        <f t="shared" si="1"/>
        <v>2720973283</v>
      </c>
      <c r="E14" s="15">
        <f t="shared" si="1"/>
        <v>2836085993</v>
      </c>
      <c r="F14" s="15">
        <f t="shared" si="1"/>
        <v>2874288867</v>
      </c>
      <c r="G14" s="15">
        <f t="shared" si="1"/>
        <v>3413088586</v>
      </c>
      <c r="H14" s="15">
        <f t="shared" si="1"/>
        <v>3579964054</v>
      </c>
      <c r="I14" s="10"/>
      <c r="J14" s="10"/>
    </row>
    <row r="15" spans="1:10" x14ac:dyDescent="0.25">
      <c r="A15" s="18" t="s">
        <v>33</v>
      </c>
      <c r="B15" s="10">
        <v>55432899</v>
      </c>
      <c r="C15" s="10">
        <v>86814699</v>
      </c>
      <c r="D15" s="10">
        <v>90833020</v>
      </c>
      <c r="E15" s="10">
        <v>104492493</v>
      </c>
      <c r="F15" s="10">
        <v>71468797</v>
      </c>
      <c r="G15" s="12">
        <v>60880034</v>
      </c>
      <c r="H15" s="12">
        <v>105154036</v>
      </c>
      <c r="I15" s="10"/>
      <c r="J15" s="10"/>
    </row>
    <row r="16" spans="1:10" x14ac:dyDescent="0.25">
      <c r="A16" s="18" t="s">
        <v>35</v>
      </c>
      <c r="B16" s="10">
        <v>0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8" t="s">
        <v>38</v>
      </c>
      <c r="B17" s="10">
        <v>1104489296</v>
      </c>
      <c r="C17" s="10">
        <v>1090999388</v>
      </c>
      <c r="D17" s="10">
        <v>1015370846</v>
      </c>
      <c r="E17" s="10">
        <v>1102608364</v>
      </c>
      <c r="F17" s="10">
        <v>1213194755</v>
      </c>
      <c r="G17" s="12">
        <v>1604048706</v>
      </c>
      <c r="H17" s="12">
        <v>1689968507</v>
      </c>
      <c r="I17" s="10"/>
      <c r="J17" s="10"/>
    </row>
    <row r="18" spans="1:10" x14ac:dyDescent="0.25">
      <c r="A18" s="18" t="s">
        <v>40</v>
      </c>
      <c r="B18" s="10">
        <v>989168895</v>
      </c>
      <c r="C18" s="10">
        <v>1126618708</v>
      </c>
      <c r="D18" s="10">
        <v>1094912163</v>
      </c>
      <c r="E18" s="10">
        <v>1133860435</v>
      </c>
      <c r="F18" s="10">
        <v>1066130227</v>
      </c>
      <c r="G18" s="12">
        <v>1351360736</v>
      </c>
      <c r="H18" s="12">
        <v>1487234622</v>
      </c>
      <c r="I18" s="10"/>
      <c r="J18" s="10"/>
    </row>
    <row r="19" spans="1:10" x14ac:dyDescent="0.25">
      <c r="A19" s="18" t="s">
        <v>43</v>
      </c>
      <c r="B19" s="10">
        <v>62812731</v>
      </c>
      <c r="C19" s="10">
        <v>63127068</v>
      </c>
      <c r="D19" s="10">
        <v>6604813</v>
      </c>
      <c r="E19" s="10">
        <v>11667946</v>
      </c>
      <c r="F19" s="10">
        <v>11776214</v>
      </c>
      <c r="G19" s="10"/>
      <c r="H19" s="10"/>
      <c r="I19" s="10"/>
      <c r="J19" s="10"/>
    </row>
    <row r="20" spans="1:10" x14ac:dyDescent="0.25">
      <c r="A20" s="18" t="s">
        <v>46</v>
      </c>
      <c r="B20" s="10">
        <v>344977847</v>
      </c>
      <c r="C20" s="10">
        <v>411462041</v>
      </c>
      <c r="D20" s="10">
        <v>513252441</v>
      </c>
      <c r="E20" s="10">
        <v>483456755</v>
      </c>
      <c r="F20" s="10">
        <v>511718874</v>
      </c>
      <c r="G20" s="12">
        <v>396799110</v>
      </c>
      <c r="H20" s="12">
        <v>297606889</v>
      </c>
      <c r="I20" s="10"/>
      <c r="J20" s="10"/>
    </row>
    <row r="21" spans="1:10" x14ac:dyDescent="0.25">
      <c r="A21" s="18" t="s">
        <v>30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5.75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</row>
    <row r="23" spans="1:10" ht="15.75" customHeight="1" x14ac:dyDescent="0.25">
      <c r="A23" s="1"/>
      <c r="B23" s="15">
        <f t="shared" ref="B23:D23" si="2">B14+B7+1</f>
        <v>4384716732</v>
      </c>
      <c r="C23" s="15">
        <f t="shared" si="2"/>
        <v>4582243493</v>
      </c>
      <c r="D23" s="15">
        <f t="shared" si="2"/>
        <v>4790925213</v>
      </c>
      <c r="E23" s="15">
        <f t="shared" ref="E23:H23" si="3">E14+E7</f>
        <v>4883428718</v>
      </c>
      <c r="F23" s="15">
        <f t="shared" si="3"/>
        <v>4933100521</v>
      </c>
      <c r="G23" s="15">
        <f t="shared" si="3"/>
        <v>5485052894</v>
      </c>
      <c r="H23" s="15">
        <f t="shared" si="3"/>
        <v>6020903556</v>
      </c>
      <c r="I23" s="10"/>
      <c r="J23" s="10"/>
    </row>
    <row r="24" spans="1:10" ht="15.75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15.75" customHeight="1" x14ac:dyDescent="0.25">
      <c r="A25" s="24" t="s">
        <v>52</v>
      </c>
      <c r="B25" s="15"/>
      <c r="C25" s="15"/>
      <c r="D25" s="15"/>
      <c r="E25" s="15"/>
      <c r="F25" s="15"/>
      <c r="G25" s="10"/>
      <c r="H25" s="10"/>
      <c r="I25" s="10"/>
      <c r="J25" s="10"/>
    </row>
    <row r="26" spans="1:10" ht="15.75" customHeight="1" x14ac:dyDescent="0.25">
      <c r="A26" s="26" t="s">
        <v>55</v>
      </c>
      <c r="B26" s="15"/>
      <c r="C26" s="15"/>
      <c r="D26" s="15"/>
      <c r="E26" s="15"/>
      <c r="F26" s="15"/>
      <c r="G26" s="10"/>
      <c r="H26" s="10"/>
      <c r="I26" s="10"/>
      <c r="J26" s="10"/>
    </row>
    <row r="27" spans="1:10" ht="15.75" customHeight="1" x14ac:dyDescent="0.25">
      <c r="A27" s="13" t="s">
        <v>60</v>
      </c>
      <c r="B27" s="15">
        <f t="shared" ref="B27:H27" si="4">SUM(B28:B34)</f>
        <v>176763992</v>
      </c>
      <c r="C27" s="15">
        <f t="shared" si="4"/>
        <v>177845998</v>
      </c>
      <c r="D27" s="15">
        <f t="shared" si="4"/>
        <v>139133605</v>
      </c>
      <c r="E27" s="15">
        <f t="shared" si="4"/>
        <v>136374282</v>
      </c>
      <c r="F27" s="15">
        <f t="shared" si="4"/>
        <v>137709393</v>
      </c>
      <c r="G27" s="15">
        <f t="shared" si="4"/>
        <v>324422159</v>
      </c>
      <c r="H27" s="15">
        <f t="shared" si="4"/>
        <v>663180025</v>
      </c>
      <c r="I27" s="10"/>
      <c r="J27" s="10"/>
    </row>
    <row r="28" spans="1:10" ht="15.75" customHeight="1" x14ac:dyDescent="0.25">
      <c r="A28" s="3" t="s">
        <v>64</v>
      </c>
      <c r="B28" s="10">
        <v>40271696</v>
      </c>
      <c r="C28" s="10">
        <v>38530651</v>
      </c>
      <c r="D28" s="10">
        <v>29985091</v>
      </c>
      <c r="E28" s="10">
        <v>29784009</v>
      </c>
      <c r="F28" s="10">
        <v>23366684</v>
      </c>
      <c r="G28" s="12">
        <v>212628721</v>
      </c>
      <c r="H28" s="12">
        <v>553705259</v>
      </c>
      <c r="I28" s="10"/>
      <c r="J28" s="10"/>
    </row>
    <row r="29" spans="1:10" ht="15.75" customHeight="1" x14ac:dyDescent="0.25">
      <c r="A29" s="3" t="s">
        <v>67</v>
      </c>
      <c r="B29" s="10">
        <v>31039697</v>
      </c>
      <c r="C29" s="10">
        <v>27762977</v>
      </c>
      <c r="D29" s="10">
        <v>26770473</v>
      </c>
      <c r="E29" s="10">
        <v>23969642</v>
      </c>
      <c r="F29" s="10">
        <v>29745435</v>
      </c>
      <c r="G29" s="12">
        <v>21696334</v>
      </c>
      <c r="H29" s="12">
        <v>17010281</v>
      </c>
      <c r="I29" s="10"/>
      <c r="J29" s="10"/>
    </row>
    <row r="30" spans="1:10" ht="15.75" customHeight="1" x14ac:dyDescent="0.25">
      <c r="A30" s="3" t="s">
        <v>70</v>
      </c>
      <c r="B30" s="10">
        <v>72957330</v>
      </c>
      <c r="C30" s="10">
        <v>79057101</v>
      </c>
      <c r="D30" s="10">
        <v>50014504</v>
      </c>
      <c r="E30" s="10">
        <v>51544935</v>
      </c>
      <c r="F30" s="10">
        <v>53732650</v>
      </c>
      <c r="G30" s="12">
        <v>59625450</v>
      </c>
      <c r="H30" s="12">
        <v>62174729</v>
      </c>
      <c r="I30" s="10"/>
      <c r="J30" s="10"/>
    </row>
    <row r="31" spans="1:10" ht="15.75" customHeight="1" x14ac:dyDescent="0.25">
      <c r="A31" s="3" t="s">
        <v>72</v>
      </c>
      <c r="B31" s="10"/>
      <c r="C31" s="10"/>
      <c r="D31" s="10">
        <v>32363537</v>
      </c>
      <c r="E31" s="10">
        <v>31075696</v>
      </c>
      <c r="F31" s="10">
        <v>30864624</v>
      </c>
      <c r="G31" s="12">
        <v>30471654</v>
      </c>
      <c r="H31" s="12">
        <v>30289756</v>
      </c>
      <c r="I31" s="10"/>
      <c r="J31" s="10"/>
    </row>
    <row r="32" spans="1:10" ht="15.75" customHeight="1" x14ac:dyDescent="0.25">
      <c r="A32" s="3" t="s">
        <v>74</v>
      </c>
      <c r="B32" s="10"/>
      <c r="C32" s="10"/>
      <c r="D32" s="10"/>
      <c r="E32" s="10"/>
      <c r="F32" s="10"/>
      <c r="G32" s="10"/>
      <c r="H32" s="10"/>
      <c r="I32" s="10"/>
      <c r="J32" s="10"/>
    </row>
    <row r="33" spans="1:10" ht="15.75" customHeight="1" x14ac:dyDescent="0.25">
      <c r="A33" s="3" t="s">
        <v>75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ht="15.75" customHeight="1" x14ac:dyDescent="0.25">
      <c r="A34" s="3" t="s">
        <v>76</v>
      </c>
      <c r="B34" s="10">
        <v>32495269</v>
      </c>
      <c r="C34" s="10">
        <v>32495269</v>
      </c>
      <c r="D34" s="10"/>
      <c r="E34" s="10"/>
      <c r="F34" s="10"/>
      <c r="G34" s="10"/>
      <c r="H34" s="10"/>
      <c r="I34" s="10"/>
      <c r="J34" s="10"/>
    </row>
    <row r="35" spans="1:10" ht="15.75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</row>
    <row r="36" spans="1:10" ht="15.75" customHeight="1" x14ac:dyDescent="0.25">
      <c r="A36" s="13" t="s">
        <v>77</v>
      </c>
      <c r="B36" s="15">
        <f t="shared" ref="B36:G36" si="5">SUM(B37:B51)</f>
        <v>640963577</v>
      </c>
      <c r="C36" s="15">
        <f t="shared" si="5"/>
        <v>811613547</v>
      </c>
      <c r="D36" s="15">
        <f t="shared" si="5"/>
        <v>612731074</v>
      </c>
      <c r="E36" s="15">
        <f t="shared" si="5"/>
        <v>634480663</v>
      </c>
      <c r="F36" s="15">
        <f t="shared" si="5"/>
        <v>629219326</v>
      </c>
      <c r="G36" s="15">
        <f t="shared" si="5"/>
        <v>997942681</v>
      </c>
      <c r="H36" s="15">
        <f>SUM(H37:H51)+1</f>
        <v>1251263583</v>
      </c>
      <c r="I36" s="10"/>
      <c r="J36" s="10"/>
    </row>
    <row r="37" spans="1:10" ht="15.75" customHeight="1" x14ac:dyDescent="0.25">
      <c r="A37" s="3" t="s">
        <v>79</v>
      </c>
      <c r="B37" s="10">
        <v>3109695</v>
      </c>
      <c r="C37" s="10">
        <v>3109695</v>
      </c>
      <c r="D37" s="10">
        <v>3109695</v>
      </c>
      <c r="E37" s="10">
        <v>3109695</v>
      </c>
      <c r="F37" s="10">
        <v>3109695</v>
      </c>
      <c r="G37" s="12">
        <v>3109695</v>
      </c>
      <c r="H37" s="12">
        <v>3109695</v>
      </c>
      <c r="I37" s="10"/>
      <c r="J37" s="10"/>
    </row>
    <row r="38" spans="1:10" ht="15.75" customHeight="1" x14ac:dyDescent="0.25">
      <c r="A38" s="18" t="s">
        <v>81</v>
      </c>
      <c r="B38" s="10">
        <v>23261567</v>
      </c>
      <c r="C38" s="10">
        <v>24773206</v>
      </c>
      <c r="D38" s="10">
        <v>16279275</v>
      </c>
      <c r="E38" s="10">
        <v>16956925</v>
      </c>
      <c r="F38" s="10">
        <v>16773052</v>
      </c>
      <c r="G38" s="12">
        <v>16266774</v>
      </c>
      <c r="H38" s="12">
        <v>12600074</v>
      </c>
      <c r="I38" s="10"/>
      <c r="J38" s="10"/>
    </row>
    <row r="39" spans="1:10" ht="15.75" customHeight="1" x14ac:dyDescent="0.25">
      <c r="A39" s="18" t="s">
        <v>82</v>
      </c>
      <c r="B39" s="10">
        <v>1570018</v>
      </c>
      <c r="C39" s="10">
        <v>1587843</v>
      </c>
      <c r="D39" s="10">
        <v>1580346</v>
      </c>
      <c r="E39" s="10">
        <v>1645435</v>
      </c>
      <c r="F39" s="10">
        <v>1645435</v>
      </c>
      <c r="G39" s="12">
        <v>1588715</v>
      </c>
      <c r="H39" s="12">
        <v>103737413</v>
      </c>
      <c r="I39" s="10"/>
      <c r="J39" s="10"/>
    </row>
    <row r="40" spans="1:10" ht="15.75" customHeight="1" x14ac:dyDescent="0.25">
      <c r="A40" s="18" t="s">
        <v>83</v>
      </c>
      <c r="B40" s="10">
        <v>90299889</v>
      </c>
      <c r="C40" s="10">
        <v>83213612</v>
      </c>
      <c r="D40" s="10">
        <v>69085228</v>
      </c>
      <c r="E40" s="10">
        <v>61687522</v>
      </c>
      <c r="F40" s="10">
        <v>54676944</v>
      </c>
      <c r="G40" s="12">
        <v>69917472</v>
      </c>
      <c r="H40" s="12">
        <v>83036766</v>
      </c>
      <c r="I40" s="10"/>
      <c r="J40" s="10"/>
    </row>
    <row r="41" spans="1:10" ht="15.75" customHeight="1" x14ac:dyDescent="0.25">
      <c r="A41" s="18" t="s">
        <v>85</v>
      </c>
      <c r="B41" s="10">
        <v>296976561</v>
      </c>
      <c r="C41" s="10">
        <v>330413923</v>
      </c>
      <c r="D41" s="10">
        <v>275885015</v>
      </c>
      <c r="E41" s="10">
        <v>335879921</v>
      </c>
      <c r="F41" s="10">
        <v>338928073</v>
      </c>
      <c r="G41" s="12">
        <v>513530518</v>
      </c>
      <c r="H41" s="12">
        <v>575093088</v>
      </c>
      <c r="I41" s="10"/>
      <c r="J41" s="10"/>
    </row>
    <row r="42" spans="1:10" ht="15.75" customHeight="1" x14ac:dyDescent="0.25">
      <c r="A42" s="18" t="s">
        <v>86</v>
      </c>
      <c r="B42" s="10">
        <v>44835461</v>
      </c>
      <c r="C42" s="10">
        <v>41099326</v>
      </c>
      <c r="D42" s="10">
        <v>6399774</v>
      </c>
      <c r="E42" s="10">
        <v>6857628</v>
      </c>
      <c r="F42" s="10">
        <v>8103964</v>
      </c>
      <c r="G42" s="12">
        <v>9209076</v>
      </c>
      <c r="H42" s="12">
        <v>10561134</v>
      </c>
      <c r="I42" s="10"/>
      <c r="J42" s="10"/>
    </row>
    <row r="43" spans="1:10" ht="15.75" customHeight="1" x14ac:dyDescent="0.25">
      <c r="A43" s="18" t="s">
        <v>59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 ht="15.75" customHeight="1" x14ac:dyDescent="0.25">
      <c r="A44" s="18" t="s">
        <v>69</v>
      </c>
      <c r="B44" s="10"/>
      <c r="C44" s="10">
        <v>33109697</v>
      </c>
      <c r="D44" s="10"/>
      <c r="E44" s="10"/>
      <c r="F44" s="10"/>
      <c r="G44" s="10"/>
      <c r="H44" s="10"/>
      <c r="I44" s="10"/>
      <c r="J44" s="10"/>
    </row>
    <row r="45" spans="1:10" ht="15.75" customHeight="1" x14ac:dyDescent="0.25">
      <c r="A45" s="3" t="s">
        <v>88</v>
      </c>
      <c r="B45" s="10">
        <v>18805990</v>
      </c>
      <c r="C45" s="10">
        <v>22463268</v>
      </c>
      <c r="D45" s="10">
        <v>34956013</v>
      </c>
      <c r="E45" s="10">
        <v>41155469</v>
      </c>
      <c r="F45" s="10">
        <v>21863658</v>
      </c>
      <c r="G45" s="12">
        <v>35161990</v>
      </c>
      <c r="H45" s="12">
        <v>41867065</v>
      </c>
      <c r="I45" s="10"/>
      <c r="J45" s="10"/>
    </row>
    <row r="46" spans="1:10" ht="15.75" customHeight="1" x14ac:dyDescent="0.25">
      <c r="A46" s="3" t="s">
        <v>57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 ht="15.75" customHeight="1" x14ac:dyDescent="0.25">
      <c r="A47" s="18" t="s">
        <v>90</v>
      </c>
      <c r="B47" s="10">
        <v>115148394</v>
      </c>
      <c r="C47" s="10">
        <v>232290676</v>
      </c>
      <c r="D47" s="10">
        <v>161168007</v>
      </c>
      <c r="E47" s="10">
        <v>125480780</v>
      </c>
      <c r="F47" s="10">
        <v>145265789</v>
      </c>
      <c r="G47" s="12">
        <v>242588496</v>
      </c>
      <c r="H47" s="12">
        <v>314966993</v>
      </c>
      <c r="I47" s="10"/>
      <c r="J47" s="10"/>
    </row>
    <row r="48" spans="1:10" ht="15.75" customHeight="1" x14ac:dyDescent="0.25">
      <c r="A48" s="18" t="s">
        <v>73</v>
      </c>
      <c r="B48" s="10">
        <v>18283196</v>
      </c>
      <c r="C48" s="10">
        <v>15325929</v>
      </c>
      <c r="D48" s="10">
        <v>14764812</v>
      </c>
      <c r="E48" s="10">
        <v>10194013</v>
      </c>
      <c r="F48" s="10">
        <v>5623214</v>
      </c>
      <c r="G48" s="12">
        <v>75198419</v>
      </c>
      <c r="H48" s="12">
        <v>72087663</v>
      </c>
      <c r="I48" s="10"/>
      <c r="J48" s="10"/>
    </row>
    <row r="49" spans="1:10" ht="15.75" customHeight="1" x14ac:dyDescent="0.25">
      <c r="A49" s="18" t="s">
        <v>91</v>
      </c>
      <c r="B49" s="10">
        <v>4086670</v>
      </c>
      <c r="C49" s="10">
        <v>4223212</v>
      </c>
      <c r="D49" s="10">
        <v>4976101</v>
      </c>
      <c r="E49" s="10">
        <v>3594279</v>
      </c>
      <c r="F49" s="10">
        <v>1381202</v>
      </c>
      <c r="G49" s="12">
        <v>4527553</v>
      </c>
      <c r="H49" s="12">
        <v>5302301</v>
      </c>
      <c r="I49" s="10"/>
      <c r="J49" s="10"/>
    </row>
    <row r="50" spans="1:10" ht="15.75" customHeight="1" x14ac:dyDescent="0.25">
      <c r="A50" s="18" t="s">
        <v>93</v>
      </c>
      <c r="B50" s="10">
        <v>16932613</v>
      </c>
      <c r="C50" s="10">
        <v>14792455</v>
      </c>
      <c r="D50" s="10">
        <v>20906679</v>
      </c>
      <c r="E50" s="10">
        <v>24904443</v>
      </c>
      <c r="F50" s="10">
        <v>28083188</v>
      </c>
      <c r="G50" s="12">
        <v>22203084</v>
      </c>
      <c r="H50" s="12">
        <v>24726556</v>
      </c>
      <c r="I50" s="10"/>
      <c r="J50" s="10"/>
    </row>
    <row r="51" spans="1:10" ht="15.75" customHeight="1" x14ac:dyDescent="0.25">
      <c r="A51" s="18" t="s">
        <v>94</v>
      </c>
      <c r="B51" s="10">
        <v>7653523</v>
      </c>
      <c r="C51" s="10">
        <v>5210705</v>
      </c>
      <c r="D51" s="10">
        <v>3620129</v>
      </c>
      <c r="E51" s="10">
        <v>3014553</v>
      </c>
      <c r="F51" s="10">
        <v>3765112</v>
      </c>
      <c r="G51" s="12">
        <v>4640889</v>
      </c>
      <c r="H51" s="12">
        <v>4174834</v>
      </c>
      <c r="I51" s="10"/>
      <c r="J51" s="10"/>
    </row>
    <row r="52" spans="1:10" ht="15.75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</row>
    <row r="53" spans="1:10" ht="15.75" customHeight="1" x14ac:dyDescent="0.25">
      <c r="A53" s="1"/>
      <c r="B53" s="15">
        <f t="shared" ref="B53:H53" si="6">B36+B27</f>
        <v>817727569</v>
      </c>
      <c r="C53" s="15">
        <f t="shared" si="6"/>
        <v>989459545</v>
      </c>
      <c r="D53" s="15">
        <f t="shared" si="6"/>
        <v>751864679</v>
      </c>
      <c r="E53" s="15">
        <f t="shared" si="6"/>
        <v>770854945</v>
      </c>
      <c r="F53" s="15">
        <f t="shared" si="6"/>
        <v>766928719</v>
      </c>
      <c r="G53" s="15">
        <f t="shared" si="6"/>
        <v>1322364840</v>
      </c>
      <c r="H53" s="15">
        <f t="shared" si="6"/>
        <v>1914443608</v>
      </c>
      <c r="I53" s="10"/>
      <c r="J53" s="10"/>
    </row>
    <row r="54" spans="1:10" ht="15.75" customHeight="1" x14ac:dyDescent="0.25">
      <c r="A54" s="1"/>
      <c r="B54" s="10"/>
      <c r="C54" s="10"/>
      <c r="D54" s="10"/>
      <c r="E54" s="10"/>
      <c r="F54" s="10"/>
      <c r="G54" s="10"/>
      <c r="H54" s="10"/>
      <c r="I54" s="10"/>
      <c r="J54" s="10"/>
    </row>
    <row r="55" spans="1:10" ht="15.75" customHeight="1" x14ac:dyDescent="0.25">
      <c r="A55" s="13" t="s">
        <v>96</v>
      </c>
      <c r="B55" s="15">
        <f t="shared" ref="B55:H55" si="7">SUM(B56:B59)</f>
        <v>3566989163</v>
      </c>
      <c r="C55" s="15">
        <f t="shared" si="7"/>
        <v>3592783945</v>
      </c>
      <c r="D55" s="15">
        <f t="shared" si="7"/>
        <v>4039060534</v>
      </c>
      <c r="E55" s="15">
        <f t="shared" si="7"/>
        <v>4112573774</v>
      </c>
      <c r="F55" s="15">
        <f t="shared" si="7"/>
        <v>4166171800</v>
      </c>
      <c r="G55" s="15">
        <f t="shared" si="7"/>
        <v>4162688054</v>
      </c>
      <c r="H55" s="15">
        <f t="shared" si="7"/>
        <v>4106459948</v>
      </c>
      <c r="I55" s="10"/>
      <c r="J55" s="10"/>
    </row>
    <row r="56" spans="1:10" ht="15.75" customHeight="1" x14ac:dyDescent="0.25">
      <c r="A56" s="3" t="s">
        <v>97</v>
      </c>
      <c r="B56" s="10">
        <v>1856753860</v>
      </c>
      <c r="C56" s="10">
        <v>1856753860</v>
      </c>
      <c r="D56" s="10">
        <v>1856753860</v>
      </c>
      <c r="E56" s="10">
        <v>2042429240</v>
      </c>
      <c r="F56" s="10">
        <v>2042429240</v>
      </c>
      <c r="G56" s="12">
        <v>2042429240</v>
      </c>
      <c r="H56" s="12">
        <v>2144550700</v>
      </c>
      <c r="I56" s="10"/>
      <c r="J56" s="10"/>
    </row>
    <row r="57" spans="1:10" ht="15.75" customHeight="1" x14ac:dyDescent="0.25">
      <c r="A57" s="3" t="s">
        <v>53</v>
      </c>
      <c r="B57" s="10">
        <v>425000000</v>
      </c>
      <c r="C57" s="10">
        <v>425000000</v>
      </c>
      <c r="D57" s="10">
        <v>425000000</v>
      </c>
      <c r="E57" s="10">
        <v>425000000</v>
      </c>
      <c r="F57" s="10">
        <v>425000000</v>
      </c>
      <c r="G57" s="12">
        <v>425000000</v>
      </c>
      <c r="H57" s="12">
        <v>425000000</v>
      </c>
      <c r="I57" s="10"/>
      <c r="J57" s="10"/>
    </row>
    <row r="58" spans="1:10" ht="15.75" customHeight="1" x14ac:dyDescent="0.25">
      <c r="A58" s="3" t="s">
        <v>98</v>
      </c>
      <c r="B58" s="10">
        <v>1019225178</v>
      </c>
      <c r="C58" s="10">
        <v>1046347552</v>
      </c>
      <c r="D58" s="10">
        <v>1187916633</v>
      </c>
      <c r="E58" s="10">
        <v>1075873798</v>
      </c>
      <c r="F58" s="10">
        <v>1130667899</v>
      </c>
      <c r="G58" s="12">
        <v>1129410983</v>
      </c>
      <c r="H58" s="12">
        <v>972092172</v>
      </c>
      <c r="I58" s="10"/>
      <c r="J58" s="10"/>
    </row>
    <row r="59" spans="1:10" ht="15.75" customHeight="1" x14ac:dyDescent="0.25">
      <c r="A59" s="3" t="s">
        <v>99</v>
      </c>
      <c r="B59" s="10">
        <v>266010125</v>
      </c>
      <c r="C59" s="10">
        <v>264682533</v>
      </c>
      <c r="D59" s="10">
        <v>569390041</v>
      </c>
      <c r="E59" s="10">
        <v>569270736</v>
      </c>
      <c r="F59" s="10">
        <v>568074661</v>
      </c>
      <c r="G59" s="12">
        <v>565847831</v>
      </c>
      <c r="H59" s="12">
        <v>564817076</v>
      </c>
      <c r="I59" s="10"/>
      <c r="J59" s="10"/>
    </row>
    <row r="60" spans="1:10" ht="15.75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</row>
    <row r="61" spans="1:10" ht="15.75" customHeight="1" x14ac:dyDescent="0.25">
      <c r="A61" s="1"/>
      <c r="B61" s="15">
        <f>B53+B55</f>
        <v>4384716732</v>
      </c>
      <c r="C61" s="15">
        <f>C53+C55+3</f>
        <v>4582243493</v>
      </c>
      <c r="D61" s="15">
        <f>D53+D55</f>
        <v>4790925213</v>
      </c>
      <c r="E61" s="15">
        <f>E53+E55-1</f>
        <v>4883428718</v>
      </c>
      <c r="F61" s="15">
        <f>F53+F55+2</f>
        <v>4933100521</v>
      </c>
      <c r="G61" s="15">
        <f t="shared" ref="G61:H61" si="8">G53+G55</f>
        <v>5485052894</v>
      </c>
      <c r="H61" s="15">
        <f t="shared" si="8"/>
        <v>6020903556</v>
      </c>
      <c r="I61" s="10"/>
      <c r="J61" s="10"/>
    </row>
    <row r="62" spans="1:10" ht="15.75" customHeight="1" x14ac:dyDescent="0.25">
      <c r="B62" s="10"/>
      <c r="C62" s="10"/>
      <c r="D62" s="10"/>
      <c r="E62" s="10"/>
      <c r="F62" s="10"/>
      <c r="G62" s="10"/>
      <c r="H62" s="10"/>
      <c r="I62" s="10"/>
      <c r="J62" s="10"/>
    </row>
    <row r="63" spans="1:10" ht="15.75" customHeight="1" x14ac:dyDescent="0.25">
      <c r="A63" s="9" t="s">
        <v>101</v>
      </c>
      <c r="B63" s="34">
        <f t="shared" ref="B63:H63" si="9">B55/(B56/10)</f>
        <v>19.210888636579973</v>
      </c>
      <c r="C63" s="34">
        <f t="shared" si="9"/>
        <v>19.349812715617567</v>
      </c>
      <c r="D63" s="34">
        <f t="shared" si="9"/>
        <v>21.753343946192199</v>
      </c>
      <c r="E63" s="34">
        <f t="shared" si="9"/>
        <v>20.13569769496641</v>
      </c>
      <c r="F63" s="34">
        <f t="shared" si="9"/>
        <v>20.398120622284079</v>
      </c>
      <c r="G63" s="34">
        <f t="shared" si="9"/>
        <v>20.381063747403068</v>
      </c>
      <c r="H63" s="34">
        <f t="shared" si="9"/>
        <v>19.148346308623061</v>
      </c>
      <c r="I63" s="10"/>
      <c r="J63" s="10"/>
    </row>
    <row r="64" spans="1:10" ht="15.75" customHeight="1" x14ac:dyDescent="0.25">
      <c r="A64" s="9" t="s">
        <v>102</v>
      </c>
      <c r="B64" s="28">
        <f t="shared" ref="B64:H64" si="10">B56/10</f>
        <v>185675386</v>
      </c>
      <c r="C64" s="28">
        <f t="shared" si="10"/>
        <v>185675386</v>
      </c>
      <c r="D64" s="28">
        <f t="shared" si="10"/>
        <v>185675386</v>
      </c>
      <c r="E64" s="28">
        <f t="shared" si="10"/>
        <v>204242924</v>
      </c>
      <c r="F64" s="28">
        <f t="shared" si="10"/>
        <v>204242924</v>
      </c>
      <c r="G64" s="28">
        <f t="shared" si="10"/>
        <v>204242924</v>
      </c>
      <c r="H64" s="28">
        <f t="shared" si="10"/>
        <v>214455070</v>
      </c>
      <c r="I64" s="10"/>
      <c r="J64" s="10"/>
    </row>
    <row r="65" spans="2:10" ht="15.75" customHeight="1" x14ac:dyDescent="0.25">
      <c r="B65" s="28"/>
      <c r="C65" s="28"/>
      <c r="D65" s="28"/>
      <c r="E65" s="28"/>
      <c r="F65" s="28"/>
      <c r="G65" s="10"/>
      <c r="H65" s="10"/>
      <c r="I65" s="10"/>
      <c r="J65" s="10"/>
    </row>
    <row r="66" spans="2:10" ht="15.75" customHeight="1" x14ac:dyDescent="0.25">
      <c r="D66" s="36"/>
      <c r="E66" s="36"/>
      <c r="G66" s="10"/>
      <c r="H66" s="10"/>
      <c r="I66" s="10"/>
      <c r="J66" s="10"/>
    </row>
    <row r="67" spans="2:10" ht="15.75" customHeight="1" x14ac:dyDescent="0.25">
      <c r="B67" s="34"/>
      <c r="C67" s="1"/>
      <c r="D67" s="1"/>
      <c r="E67" s="1"/>
      <c r="F67" s="1"/>
      <c r="G67" s="10"/>
      <c r="H67" s="10"/>
      <c r="I67" s="10"/>
      <c r="J67" s="10"/>
    </row>
    <row r="68" spans="2:10" ht="15.75" customHeight="1" x14ac:dyDescent="0.25">
      <c r="G68" s="10"/>
      <c r="H68" s="10"/>
      <c r="I68" s="10"/>
      <c r="J68" s="10"/>
    </row>
    <row r="69" spans="2:10" ht="15.75" customHeight="1" x14ac:dyDescent="0.25">
      <c r="G69" s="10"/>
      <c r="H69" s="10"/>
      <c r="I69" s="10"/>
      <c r="J69" s="10"/>
    </row>
    <row r="70" spans="2:10" ht="15.75" customHeight="1" x14ac:dyDescent="0.25">
      <c r="G70" s="10"/>
      <c r="H70" s="10"/>
      <c r="I70" s="10"/>
      <c r="J70" s="10"/>
    </row>
    <row r="71" spans="2:10" ht="15.75" customHeight="1" x14ac:dyDescent="0.25">
      <c r="G71" s="10"/>
      <c r="H71" s="10"/>
      <c r="I71" s="10"/>
      <c r="J71" s="10"/>
    </row>
    <row r="72" spans="2:10" ht="15.75" customHeight="1" x14ac:dyDescent="0.25">
      <c r="G72" s="10"/>
      <c r="H72" s="10"/>
      <c r="I72" s="10"/>
      <c r="J72" s="10"/>
    </row>
    <row r="73" spans="2:10" ht="15.75" customHeight="1" x14ac:dyDescent="0.25">
      <c r="G73" s="10"/>
      <c r="H73" s="10"/>
      <c r="I73" s="10"/>
      <c r="J73" s="10"/>
    </row>
    <row r="74" spans="2:10" ht="15.75" customHeight="1" x14ac:dyDescent="0.25">
      <c r="G74" s="10"/>
      <c r="H74" s="10"/>
      <c r="I74" s="10"/>
      <c r="J74" s="10"/>
    </row>
    <row r="75" spans="2:10" ht="15.75" customHeight="1" x14ac:dyDescent="0.25">
      <c r="G75" s="10"/>
      <c r="H75" s="10"/>
      <c r="I75" s="10"/>
      <c r="J75" s="10"/>
    </row>
    <row r="76" spans="2:10" ht="15.75" customHeight="1" x14ac:dyDescent="0.25">
      <c r="G76" s="10"/>
      <c r="H76" s="10"/>
      <c r="I76" s="10"/>
      <c r="J76" s="10"/>
    </row>
    <row r="77" spans="2:10" ht="15.75" customHeight="1" x14ac:dyDescent="0.25">
      <c r="G77" s="10"/>
      <c r="H77" s="10"/>
      <c r="I77" s="10"/>
      <c r="J77" s="10"/>
    </row>
    <row r="78" spans="2:10" ht="15.75" customHeight="1" x14ac:dyDescent="0.2"/>
    <row r="79" spans="2:10" ht="15.75" customHeight="1" x14ac:dyDescent="0.2"/>
    <row r="80" spans="2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3.5" customWidth="1"/>
    <col min="2" max="2" width="15.75" customWidth="1"/>
    <col min="3" max="4" width="12.5" customWidth="1"/>
    <col min="5" max="5" width="14.875" customWidth="1"/>
    <col min="6" max="7" width="12.5" customWidth="1"/>
    <col min="8" max="8" width="13.375" customWidth="1"/>
    <col min="9" max="26" width="7.625" customWidth="1"/>
  </cols>
  <sheetData>
    <row r="1" spans="1:13" x14ac:dyDescent="0.25">
      <c r="A1" s="1" t="s">
        <v>0</v>
      </c>
    </row>
    <row r="2" spans="1:13" ht="15.75" x14ac:dyDescent="0.25">
      <c r="A2" s="1" t="s">
        <v>1</v>
      </c>
      <c r="B2" s="2"/>
      <c r="C2" s="2"/>
      <c r="D2" s="4"/>
      <c r="E2" s="4"/>
    </row>
    <row r="3" spans="1:13" ht="15.75" x14ac:dyDescent="0.25">
      <c r="A3" s="3" t="s">
        <v>4</v>
      </c>
      <c r="B3" s="4"/>
      <c r="C3" s="4"/>
      <c r="D3" s="4"/>
      <c r="E3" s="4"/>
    </row>
    <row r="4" spans="1:13" x14ac:dyDescent="0.25">
      <c r="B4" s="5" t="s">
        <v>5</v>
      </c>
      <c r="C4" s="1" t="s">
        <v>6</v>
      </c>
      <c r="D4" s="1" t="s">
        <v>7</v>
      </c>
      <c r="E4" s="1" t="s">
        <v>5</v>
      </c>
      <c r="F4" s="1" t="s">
        <v>6</v>
      </c>
      <c r="G4" s="6" t="s">
        <v>7</v>
      </c>
      <c r="H4" s="6" t="s">
        <v>5</v>
      </c>
    </row>
    <row r="5" spans="1:13" ht="15.75" x14ac:dyDescent="0.25">
      <c r="A5" s="4"/>
      <c r="B5" s="7">
        <v>43100</v>
      </c>
      <c r="C5" s="8">
        <v>43190</v>
      </c>
      <c r="D5" s="8">
        <v>43373</v>
      </c>
      <c r="E5" s="8">
        <v>43465</v>
      </c>
      <c r="F5" s="8">
        <v>43555</v>
      </c>
      <c r="G5" s="8">
        <v>43738</v>
      </c>
      <c r="H5" s="8">
        <v>43830</v>
      </c>
    </row>
    <row r="6" spans="1:13" x14ac:dyDescent="0.25">
      <c r="A6" s="9" t="s">
        <v>8</v>
      </c>
      <c r="B6" s="10">
        <v>1446155681</v>
      </c>
      <c r="C6" s="10">
        <v>2335580482</v>
      </c>
      <c r="D6" s="10">
        <v>708401873</v>
      </c>
      <c r="E6" s="10">
        <v>1730921763</v>
      </c>
      <c r="F6" s="10">
        <v>2957397890</v>
      </c>
      <c r="G6" s="12">
        <v>1042991673</v>
      </c>
      <c r="H6" s="12">
        <v>1884095609</v>
      </c>
      <c r="I6" s="10"/>
      <c r="J6" s="10"/>
      <c r="K6" s="10"/>
      <c r="L6" s="10"/>
      <c r="M6" s="10"/>
    </row>
    <row r="7" spans="1:13" x14ac:dyDescent="0.25">
      <c r="A7" s="3" t="s">
        <v>12</v>
      </c>
      <c r="B7" s="14">
        <v>1152317222</v>
      </c>
      <c r="C7" s="14">
        <v>1926779925</v>
      </c>
      <c r="D7" s="14">
        <v>589727447</v>
      </c>
      <c r="E7" s="14">
        <v>1447276479</v>
      </c>
      <c r="F7" s="14">
        <v>2515855898</v>
      </c>
      <c r="G7" s="12">
        <v>1010989262</v>
      </c>
      <c r="H7" s="12">
        <v>1742012001</v>
      </c>
      <c r="I7" s="10"/>
      <c r="J7" s="10"/>
      <c r="K7" s="10"/>
      <c r="L7" s="10"/>
      <c r="M7" s="10"/>
    </row>
    <row r="8" spans="1:13" x14ac:dyDescent="0.25">
      <c r="A8" s="9" t="s">
        <v>13</v>
      </c>
      <c r="B8" s="15">
        <f t="shared" ref="B8:H8" si="0">B6-B7</f>
        <v>293838459</v>
      </c>
      <c r="C8" s="15">
        <f t="shared" si="0"/>
        <v>408800557</v>
      </c>
      <c r="D8" s="15">
        <f t="shared" si="0"/>
        <v>118674426</v>
      </c>
      <c r="E8" s="15">
        <f t="shared" si="0"/>
        <v>283645284</v>
      </c>
      <c r="F8" s="15">
        <f t="shared" si="0"/>
        <v>441541992</v>
      </c>
      <c r="G8" s="17">
        <f t="shared" si="0"/>
        <v>32002411</v>
      </c>
      <c r="H8" s="17">
        <f t="shared" si="0"/>
        <v>142083608</v>
      </c>
      <c r="I8" s="10"/>
      <c r="J8" s="10"/>
      <c r="K8" s="10"/>
      <c r="L8" s="10"/>
      <c r="M8" s="10"/>
    </row>
    <row r="9" spans="1:13" x14ac:dyDescent="0.25">
      <c r="A9" s="19"/>
      <c r="B9" s="15"/>
      <c r="C9" s="15"/>
      <c r="D9" s="15"/>
      <c r="E9" s="15"/>
      <c r="F9" s="15"/>
      <c r="G9" s="10"/>
      <c r="H9" s="10"/>
      <c r="I9" s="10"/>
      <c r="J9" s="10"/>
      <c r="K9" s="10"/>
      <c r="L9" s="10"/>
      <c r="M9" s="10"/>
    </row>
    <row r="10" spans="1:13" x14ac:dyDescent="0.25">
      <c r="A10" s="9" t="s">
        <v>25</v>
      </c>
      <c r="B10" s="15">
        <v>115348059</v>
      </c>
      <c r="C10" s="15">
        <v>181416802</v>
      </c>
      <c r="D10" s="15">
        <v>60520206</v>
      </c>
      <c r="E10" s="15">
        <v>123812827</v>
      </c>
      <c r="F10" s="15">
        <v>192910631</v>
      </c>
      <c r="G10" s="21">
        <v>62909824</v>
      </c>
      <c r="H10" s="21">
        <v>116902479</v>
      </c>
      <c r="I10" s="10"/>
      <c r="J10" s="10"/>
      <c r="K10" s="10"/>
      <c r="L10" s="10"/>
      <c r="M10" s="10"/>
    </row>
    <row r="11" spans="1:13" x14ac:dyDescent="0.25">
      <c r="A11" s="18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9" t="s">
        <v>28</v>
      </c>
      <c r="B12" s="15">
        <f t="shared" ref="B12:H12" si="1">B8-B10</f>
        <v>178490400</v>
      </c>
      <c r="C12" s="15">
        <f t="shared" si="1"/>
        <v>227383755</v>
      </c>
      <c r="D12" s="15">
        <f t="shared" si="1"/>
        <v>58154220</v>
      </c>
      <c r="E12" s="15">
        <f t="shared" si="1"/>
        <v>159832457</v>
      </c>
      <c r="F12" s="15">
        <f t="shared" si="1"/>
        <v>248631361</v>
      </c>
      <c r="G12" s="15">
        <f t="shared" si="1"/>
        <v>-30907413</v>
      </c>
      <c r="H12" s="15">
        <f t="shared" si="1"/>
        <v>25181129</v>
      </c>
      <c r="I12" s="10"/>
      <c r="J12" s="10"/>
      <c r="K12" s="10"/>
      <c r="L12" s="10"/>
      <c r="M12" s="10"/>
    </row>
    <row r="13" spans="1:13" x14ac:dyDescent="0.25">
      <c r="A13" s="22" t="s">
        <v>31</v>
      </c>
      <c r="B13" s="15"/>
      <c r="C13" s="15"/>
      <c r="D13" s="15"/>
      <c r="E13" s="15"/>
      <c r="F13" s="15"/>
      <c r="G13" s="10"/>
      <c r="H13" s="10"/>
      <c r="I13" s="10"/>
      <c r="J13" s="10"/>
      <c r="K13" s="10"/>
      <c r="L13" s="10"/>
      <c r="M13" s="10"/>
    </row>
    <row r="14" spans="1:13" x14ac:dyDescent="0.25">
      <c r="A14" s="18" t="s">
        <v>34</v>
      </c>
      <c r="B14" s="10">
        <v>29244881</v>
      </c>
      <c r="C14" s="10">
        <v>36864645</v>
      </c>
      <c r="D14" s="10">
        <v>22453753</v>
      </c>
      <c r="E14" s="10">
        <v>22689152</v>
      </c>
      <c r="F14" s="10">
        <v>27268452</v>
      </c>
      <c r="G14" s="12">
        <v>51745642</v>
      </c>
      <c r="H14" s="12">
        <v>87821339</v>
      </c>
      <c r="I14" s="10"/>
      <c r="J14" s="10"/>
      <c r="K14" s="10"/>
      <c r="L14" s="10"/>
      <c r="M14" s="10"/>
    </row>
    <row r="15" spans="1:13" x14ac:dyDescent="0.25">
      <c r="A15" s="18" t="s">
        <v>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18" t="s">
        <v>41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1" t="s">
        <v>44</v>
      </c>
      <c r="B17" s="15">
        <f t="shared" ref="B17:E17" si="2">B12+B14</f>
        <v>207735281</v>
      </c>
      <c r="C17" s="15">
        <f t="shared" si="2"/>
        <v>264248400</v>
      </c>
      <c r="D17" s="15">
        <f t="shared" si="2"/>
        <v>80607973</v>
      </c>
      <c r="E17" s="15">
        <f t="shared" si="2"/>
        <v>182521609</v>
      </c>
      <c r="F17" s="15">
        <f t="shared" ref="F17:H17" si="3">F12+F14-F16</f>
        <v>275899813</v>
      </c>
      <c r="G17" s="15">
        <f t="shared" si="3"/>
        <v>20838229</v>
      </c>
      <c r="H17" s="15">
        <f t="shared" si="3"/>
        <v>113002468</v>
      </c>
      <c r="I17" s="10"/>
      <c r="J17" s="10"/>
      <c r="K17" s="10"/>
      <c r="L17" s="10"/>
      <c r="M17" s="10"/>
    </row>
    <row r="18" spans="1:13" x14ac:dyDescent="0.25">
      <c r="A18" s="18" t="s">
        <v>23</v>
      </c>
      <c r="B18" s="10">
        <v>23597468</v>
      </c>
      <c r="C18" s="10">
        <v>42781171</v>
      </c>
      <c r="D18" s="10">
        <v>11380624</v>
      </c>
      <c r="E18" s="10">
        <v>29341211</v>
      </c>
      <c r="F18" s="10">
        <v>55965764</v>
      </c>
      <c r="G18" s="12">
        <v>25362386</v>
      </c>
      <c r="H18" s="12">
        <v>60009557</v>
      </c>
      <c r="I18" s="10"/>
      <c r="J18" s="10"/>
      <c r="K18" s="10"/>
      <c r="L18" s="10"/>
      <c r="M18" s="10"/>
    </row>
    <row r="19" spans="1:13" x14ac:dyDescent="0.25">
      <c r="A19" s="9" t="s">
        <v>47</v>
      </c>
      <c r="B19" s="15">
        <f t="shared" ref="B19:H19" si="4">B17-B18</f>
        <v>184137813</v>
      </c>
      <c r="C19" s="15">
        <f t="shared" si="4"/>
        <v>221467229</v>
      </c>
      <c r="D19" s="15">
        <f t="shared" si="4"/>
        <v>69227349</v>
      </c>
      <c r="E19" s="15">
        <f t="shared" si="4"/>
        <v>153180398</v>
      </c>
      <c r="F19" s="15">
        <f t="shared" si="4"/>
        <v>219934049</v>
      </c>
      <c r="G19" s="15">
        <f t="shared" si="4"/>
        <v>-4524157</v>
      </c>
      <c r="H19" s="15">
        <f t="shared" si="4"/>
        <v>52992911</v>
      </c>
      <c r="I19" s="10"/>
      <c r="J19" s="10"/>
      <c r="K19" s="10"/>
      <c r="L19" s="10"/>
      <c r="M19" s="10"/>
    </row>
    <row r="20" spans="1:13" x14ac:dyDescent="0.25">
      <c r="A20" s="18" t="s">
        <v>48</v>
      </c>
      <c r="B20" s="10">
        <v>8768467</v>
      </c>
      <c r="C20" s="10">
        <v>10546059</v>
      </c>
      <c r="D20" s="10">
        <v>3296540</v>
      </c>
      <c r="E20" s="10">
        <v>7294305</v>
      </c>
      <c r="F20" s="10">
        <v>10473050</v>
      </c>
      <c r="G20" s="10"/>
      <c r="H20" s="12">
        <v>2523472</v>
      </c>
      <c r="I20" s="10"/>
      <c r="J20" s="10"/>
      <c r="K20" s="10"/>
      <c r="L20" s="10"/>
      <c r="M20" s="10"/>
    </row>
    <row r="21" spans="1:13" ht="15.75" customHeight="1" x14ac:dyDescent="0.25">
      <c r="A21" s="9" t="s">
        <v>50</v>
      </c>
      <c r="B21" s="15">
        <f t="shared" ref="B21:H21" si="5">B19-B20</f>
        <v>175369346</v>
      </c>
      <c r="C21" s="15">
        <f t="shared" si="5"/>
        <v>210921170</v>
      </c>
      <c r="D21" s="15">
        <f t="shared" si="5"/>
        <v>65930809</v>
      </c>
      <c r="E21" s="15">
        <f t="shared" si="5"/>
        <v>145886093</v>
      </c>
      <c r="F21" s="15">
        <f t="shared" si="5"/>
        <v>209460999</v>
      </c>
      <c r="G21" s="15">
        <f t="shared" si="5"/>
        <v>-4524157</v>
      </c>
      <c r="H21" s="15">
        <f t="shared" si="5"/>
        <v>50469439</v>
      </c>
      <c r="I21" s="10"/>
      <c r="J21" s="10"/>
      <c r="K21" s="10"/>
      <c r="L21" s="10"/>
      <c r="M21" s="10"/>
    </row>
    <row r="22" spans="1:13" ht="15.75" customHeight="1" x14ac:dyDescent="0.25">
      <c r="A22" s="2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ht="15.75" customHeight="1" x14ac:dyDescent="0.25">
      <c r="A23" s="13" t="s">
        <v>58</v>
      </c>
      <c r="B23" s="15">
        <f t="shared" ref="B23:H23" si="6">B24+B25</f>
        <v>21738277</v>
      </c>
      <c r="C23" s="15">
        <f t="shared" si="6"/>
        <v>31495326</v>
      </c>
      <c r="D23" s="15">
        <f t="shared" si="6"/>
        <v>9576545</v>
      </c>
      <c r="E23" s="15">
        <f t="shared" si="6"/>
        <v>17306432</v>
      </c>
      <c r="F23" s="15">
        <f t="shared" si="6"/>
        <v>27494382</v>
      </c>
      <c r="G23" s="15">
        <f t="shared" si="6"/>
        <v>16148342</v>
      </c>
      <c r="H23" s="15">
        <f t="shared" si="6"/>
        <v>25402695</v>
      </c>
      <c r="I23" s="10"/>
      <c r="J23" s="10"/>
      <c r="K23" s="10"/>
      <c r="L23" s="10"/>
      <c r="M23" s="10"/>
    </row>
    <row r="24" spans="1:13" ht="15.75" customHeight="1" x14ac:dyDescent="0.25">
      <c r="A24" s="18" t="s">
        <v>63</v>
      </c>
      <c r="B24" s="10">
        <v>18805990</v>
      </c>
      <c r="C24" s="10">
        <v>22463268</v>
      </c>
      <c r="D24" s="10">
        <v>7663968</v>
      </c>
      <c r="E24" s="10">
        <v>13863424</v>
      </c>
      <c r="F24" s="10">
        <v>21863658</v>
      </c>
      <c r="G24" s="12">
        <v>14704785</v>
      </c>
      <c r="H24" s="12">
        <v>21409859</v>
      </c>
      <c r="I24" s="10"/>
      <c r="J24" s="10"/>
      <c r="K24" s="10"/>
      <c r="L24" s="10"/>
      <c r="M24" s="10"/>
    </row>
    <row r="25" spans="1:13" ht="15.75" customHeight="1" x14ac:dyDescent="0.25">
      <c r="A25" s="18" t="s">
        <v>65</v>
      </c>
      <c r="B25" s="10">
        <v>2932287</v>
      </c>
      <c r="C25" s="10">
        <v>9032058</v>
      </c>
      <c r="D25" s="10">
        <v>1912577</v>
      </c>
      <c r="E25" s="10">
        <v>3443008</v>
      </c>
      <c r="F25" s="10">
        <v>5630724</v>
      </c>
      <c r="G25" s="12">
        <v>1443557</v>
      </c>
      <c r="H25" s="12">
        <v>3992836</v>
      </c>
      <c r="I25" s="10"/>
      <c r="J25" s="10"/>
      <c r="K25" s="10"/>
      <c r="L25" s="10"/>
      <c r="M25" s="10"/>
    </row>
    <row r="26" spans="1:13" ht="15.75" customHeight="1" x14ac:dyDescent="0.25">
      <c r="A26" s="9" t="s">
        <v>68</v>
      </c>
      <c r="B26" s="27">
        <f t="shared" ref="B26:C26" si="7">B21-B23</f>
        <v>153631069</v>
      </c>
      <c r="C26" s="27">
        <f t="shared" si="7"/>
        <v>179425844</v>
      </c>
      <c r="D26" s="27">
        <f>D21-D23-1</f>
        <v>56354263</v>
      </c>
      <c r="E26" s="27">
        <f>E21-E23+1</f>
        <v>128579662</v>
      </c>
      <c r="F26" s="27">
        <f>F21-F23</f>
        <v>181966617</v>
      </c>
      <c r="G26" s="27">
        <f>G21-G23+1</f>
        <v>-20672498</v>
      </c>
      <c r="H26" s="27">
        <f>H21-H23</f>
        <v>25066744</v>
      </c>
      <c r="I26" s="10"/>
      <c r="J26" s="10"/>
      <c r="K26" s="10"/>
      <c r="L26" s="10"/>
      <c r="M26" s="10"/>
    </row>
    <row r="27" spans="1:13" ht="15.75" customHeight="1" x14ac:dyDescent="0.25">
      <c r="A27" s="1"/>
      <c r="B27" s="1"/>
      <c r="C27" s="28"/>
      <c r="D27" s="28"/>
      <c r="E27" s="28"/>
      <c r="F27" s="28"/>
      <c r="G27" s="10"/>
      <c r="H27" s="10"/>
      <c r="I27" s="10"/>
      <c r="J27" s="10"/>
      <c r="K27" s="10"/>
      <c r="L27" s="10"/>
      <c r="M27" s="10"/>
    </row>
    <row r="28" spans="1:13" ht="15.75" customHeight="1" x14ac:dyDescent="0.25">
      <c r="A28" s="9" t="s">
        <v>78</v>
      </c>
      <c r="B28" s="29">
        <f>B26/('1'!B56/10)</f>
        <v>0.82741752856784156</v>
      </c>
      <c r="C28" s="29">
        <f>C26/('1'!C56/10)</f>
        <v>0.96634156990523234</v>
      </c>
      <c r="D28" s="29">
        <f>D26/('1'!D56/10)</f>
        <v>0.30350960466025367</v>
      </c>
      <c r="E28" s="29">
        <f>E26/('1'!E56/10)</f>
        <v>0.62954279875076602</v>
      </c>
      <c r="F28" s="31">
        <f>F26/('1'!F56/10)</f>
        <v>0.89093229491759529</v>
      </c>
      <c r="G28" s="31">
        <f>G26/('1'!G56/10)</f>
        <v>-0.10121524699675764</v>
      </c>
      <c r="H28" s="31">
        <f>H26/('1'!H56/10)</f>
        <v>0.11688576073300576</v>
      </c>
      <c r="I28" s="10"/>
      <c r="J28" s="10"/>
      <c r="K28" s="10"/>
      <c r="L28" s="10"/>
      <c r="M28" s="10"/>
    </row>
    <row r="29" spans="1:13" ht="15.75" customHeight="1" x14ac:dyDescent="0.25">
      <c r="A29" s="22" t="s">
        <v>92</v>
      </c>
      <c r="B29" s="10">
        <f>'1'!B56/10</f>
        <v>185675386</v>
      </c>
      <c r="C29" s="10">
        <f>'1'!C56/10</f>
        <v>185675386</v>
      </c>
      <c r="D29" s="10">
        <f>'1'!D56/10</f>
        <v>185675386</v>
      </c>
      <c r="E29" s="10">
        <f>'1'!E56/10</f>
        <v>204242924</v>
      </c>
      <c r="F29" s="10">
        <f>'1'!F56/10</f>
        <v>204242924</v>
      </c>
      <c r="G29" s="10">
        <f>'1'!G56/10</f>
        <v>204242924</v>
      </c>
      <c r="H29" s="10">
        <f>'1'!H56/10</f>
        <v>214455070</v>
      </c>
      <c r="I29" s="10"/>
      <c r="J29" s="10"/>
      <c r="K29" s="10"/>
      <c r="L29" s="10"/>
      <c r="M29" s="10"/>
    </row>
    <row r="30" spans="1:13" ht="15.75" customHeight="1" x14ac:dyDescent="0.25">
      <c r="A30" s="25"/>
      <c r="G30" s="10"/>
      <c r="H30" s="10"/>
      <c r="I30" s="10"/>
      <c r="J30" s="10"/>
      <c r="K30" s="10"/>
      <c r="L30" s="10"/>
      <c r="M30" s="10"/>
    </row>
    <row r="31" spans="1:13" ht="15.75" customHeight="1" x14ac:dyDescent="0.25">
      <c r="G31" s="10"/>
      <c r="H31" s="10"/>
      <c r="I31" s="10"/>
      <c r="J31" s="10"/>
      <c r="K31" s="10"/>
      <c r="L31" s="10"/>
      <c r="M31" s="10"/>
    </row>
    <row r="32" spans="1:13" ht="15.75" customHeight="1" x14ac:dyDescent="0.25">
      <c r="G32" s="10"/>
      <c r="H32" s="10"/>
      <c r="I32" s="10"/>
      <c r="J32" s="10"/>
      <c r="K32" s="10"/>
      <c r="L32" s="10"/>
      <c r="M32" s="10"/>
    </row>
    <row r="33" spans="7:13" ht="15.75" customHeight="1" x14ac:dyDescent="0.25">
      <c r="G33" s="10"/>
      <c r="H33" s="10"/>
      <c r="I33" s="10"/>
      <c r="J33" s="10"/>
      <c r="K33" s="10"/>
      <c r="L33" s="10"/>
      <c r="M33" s="10"/>
    </row>
    <row r="34" spans="7:13" ht="15.75" customHeight="1" x14ac:dyDescent="0.25">
      <c r="G34" s="10"/>
      <c r="H34" s="10"/>
      <c r="I34" s="10"/>
      <c r="J34" s="10"/>
      <c r="K34" s="10"/>
      <c r="L34" s="10"/>
      <c r="M34" s="10"/>
    </row>
    <row r="35" spans="7:13" ht="15.75" customHeight="1" x14ac:dyDescent="0.25">
      <c r="G35" s="10"/>
      <c r="H35" s="10"/>
      <c r="I35" s="10"/>
      <c r="J35" s="10"/>
      <c r="K35" s="10"/>
      <c r="L35" s="10"/>
      <c r="M35" s="10"/>
    </row>
    <row r="36" spans="7:13" ht="15.75" customHeight="1" x14ac:dyDescent="0.25">
      <c r="G36" s="10"/>
      <c r="H36" s="10"/>
      <c r="I36" s="10"/>
      <c r="J36" s="10"/>
      <c r="K36" s="10"/>
      <c r="L36" s="10"/>
      <c r="M36" s="10"/>
    </row>
    <row r="37" spans="7:13" ht="15.75" customHeight="1" x14ac:dyDescent="0.25">
      <c r="G37" s="10"/>
      <c r="H37" s="10"/>
      <c r="I37" s="10"/>
      <c r="J37" s="10"/>
      <c r="K37" s="10"/>
      <c r="L37" s="10"/>
      <c r="M37" s="10"/>
    </row>
    <row r="38" spans="7:13" ht="15.75" customHeight="1" x14ac:dyDescent="0.25">
      <c r="G38" s="10"/>
      <c r="H38" s="10"/>
      <c r="I38" s="10"/>
      <c r="J38" s="10"/>
      <c r="K38" s="10"/>
      <c r="L38" s="10"/>
      <c r="M38" s="10"/>
    </row>
    <row r="39" spans="7:13" ht="15.75" customHeight="1" x14ac:dyDescent="0.25">
      <c r="G39" s="10"/>
      <c r="H39" s="10"/>
      <c r="I39" s="10"/>
      <c r="J39" s="10"/>
      <c r="K39" s="10"/>
      <c r="L39" s="10"/>
      <c r="M39" s="10"/>
    </row>
    <row r="40" spans="7:13" ht="15.75" customHeight="1" x14ac:dyDescent="0.25">
      <c r="G40" s="10"/>
      <c r="H40" s="10"/>
      <c r="I40" s="10"/>
      <c r="J40" s="10"/>
      <c r="K40" s="10"/>
      <c r="L40" s="10"/>
      <c r="M40" s="10"/>
    </row>
    <row r="41" spans="7:13" ht="15.75" customHeight="1" x14ac:dyDescent="0.25">
      <c r="G41" s="10"/>
      <c r="H41" s="10"/>
      <c r="I41" s="10"/>
      <c r="J41" s="10"/>
      <c r="K41" s="10"/>
      <c r="L41" s="10"/>
      <c r="M41" s="10"/>
    </row>
    <row r="42" spans="7:13" ht="15.75" customHeight="1" x14ac:dyDescent="0.25">
      <c r="G42" s="10"/>
      <c r="H42" s="10"/>
      <c r="I42" s="10"/>
      <c r="J42" s="10"/>
      <c r="K42" s="10"/>
      <c r="L42" s="10"/>
      <c r="M42" s="10"/>
    </row>
    <row r="43" spans="7:13" ht="15.75" customHeight="1" x14ac:dyDescent="0.25">
      <c r="G43" s="10"/>
      <c r="H43" s="10"/>
      <c r="I43" s="10"/>
      <c r="J43" s="10"/>
      <c r="K43" s="10"/>
      <c r="L43" s="10"/>
      <c r="M43" s="10"/>
    </row>
    <row r="44" spans="7:13" ht="15.75" customHeight="1" x14ac:dyDescent="0.25">
      <c r="G44" s="10"/>
      <c r="H44" s="10"/>
      <c r="I44" s="10"/>
      <c r="J44" s="10"/>
      <c r="K44" s="10"/>
      <c r="L44" s="10"/>
      <c r="M44" s="10"/>
    </row>
    <row r="45" spans="7:13" ht="15.75" customHeight="1" x14ac:dyDescent="0.2"/>
    <row r="46" spans="7:13" ht="15.75" customHeight="1" x14ac:dyDescent="0.2"/>
    <row r="47" spans="7:13" ht="15.75" customHeight="1" x14ac:dyDescent="0.2"/>
    <row r="48" spans="7:13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5">
      <c r="A51" s="18"/>
    </row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ColWidth="12.625" defaultRowHeight="15" customHeight="1" x14ac:dyDescent="0.2"/>
  <cols>
    <col min="1" max="1" width="34.5" customWidth="1"/>
    <col min="2" max="2" width="15.5" customWidth="1"/>
    <col min="3" max="6" width="13.125" customWidth="1"/>
    <col min="7" max="7" width="15.125" customWidth="1"/>
    <col min="8" max="8" width="13.75" customWidth="1"/>
    <col min="9" max="26" width="7.625" customWidth="1"/>
  </cols>
  <sheetData>
    <row r="1" spans="1:11" x14ac:dyDescent="0.25">
      <c r="A1" s="1" t="s">
        <v>0</v>
      </c>
    </row>
    <row r="2" spans="1:11" ht="15.75" x14ac:dyDescent="0.25">
      <c r="A2" s="1" t="s">
        <v>2</v>
      </c>
      <c r="B2" s="4"/>
      <c r="C2" s="4"/>
      <c r="D2" s="4"/>
      <c r="E2" s="4"/>
    </row>
    <row r="3" spans="1:11" ht="15.75" x14ac:dyDescent="0.25">
      <c r="A3" s="3" t="s">
        <v>4</v>
      </c>
      <c r="B3" s="4"/>
      <c r="C3" s="4"/>
      <c r="D3" s="4"/>
      <c r="E3" s="4"/>
    </row>
    <row r="4" spans="1:11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6" t="s">
        <v>7</v>
      </c>
      <c r="H4" s="6" t="s">
        <v>5</v>
      </c>
    </row>
    <row r="5" spans="1:11" ht="15.75" x14ac:dyDescent="0.25">
      <c r="A5" s="4"/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7">
        <v>43738</v>
      </c>
      <c r="H5" s="7">
        <v>43830</v>
      </c>
      <c r="I5" s="7"/>
    </row>
    <row r="6" spans="1:11" x14ac:dyDescent="0.25">
      <c r="A6" s="9" t="s">
        <v>10</v>
      </c>
      <c r="B6" s="10"/>
      <c r="C6" s="10"/>
      <c r="D6" s="10"/>
      <c r="E6" s="10"/>
      <c r="F6" s="10"/>
      <c r="G6" s="10"/>
    </row>
    <row r="7" spans="1:11" x14ac:dyDescent="0.25">
      <c r="A7" s="3" t="s">
        <v>14</v>
      </c>
      <c r="B7" s="10">
        <v>1504018045</v>
      </c>
      <c r="C7" s="10">
        <v>2406932754</v>
      </c>
      <c r="D7" s="10">
        <v>942344219</v>
      </c>
      <c r="E7" s="10">
        <v>1877626590</v>
      </c>
      <c r="F7" s="10">
        <v>2993516326</v>
      </c>
      <c r="G7" s="12">
        <v>1167900020</v>
      </c>
      <c r="H7" s="12">
        <v>1923084155</v>
      </c>
      <c r="I7" s="10"/>
      <c r="J7" s="10"/>
      <c r="K7" s="10"/>
    </row>
    <row r="8" spans="1:11" ht="15.75" x14ac:dyDescent="0.25">
      <c r="A8" s="16" t="s">
        <v>15</v>
      </c>
      <c r="B8" s="10">
        <v>29244881</v>
      </c>
      <c r="C8" s="10">
        <v>36864645</v>
      </c>
      <c r="D8" s="10">
        <v>22453753</v>
      </c>
      <c r="E8" s="10">
        <v>22689152</v>
      </c>
      <c r="F8" s="10">
        <v>27268452</v>
      </c>
      <c r="G8" s="12">
        <v>51745642</v>
      </c>
      <c r="H8" s="12">
        <v>87821339</v>
      </c>
      <c r="I8" s="10"/>
      <c r="J8" s="10"/>
      <c r="K8" s="10"/>
    </row>
    <row r="9" spans="1:11" x14ac:dyDescent="0.25">
      <c r="A9" s="3" t="s">
        <v>17</v>
      </c>
      <c r="B9" s="10">
        <v>-1022883681</v>
      </c>
      <c r="C9" s="10">
        <v>-1674921251</v>
      </c>
      <c r="D9" s="10">
        <v>-560675696</v>
      </c>
      <c r="E9" s="10">
        <v>-1204129705</v>
      </c>
      <c r="F9" s="10">
        <v>-1902402129</v>
      </c>
      <c r="G9" s="12">
        <v>-939719263</v>
      </c>
      <c r="H9" s="12">
        <v>-1432917967</v>
      </c>
      <c r="I9" s="10"/>
      <c r="J9" s="10"/>
      <c r="K9" s="10"/>
    </row>
    <row r="10" spans="1:11" x14ac:dyDescent="0.25">
      <c r="A10" s="18" t="s">
        <v>19</v>
      </c>
      <c r="B10" s="10">
        <v>-371489187</v>
      </c>
      <c r="C10" s="10">
        <v>-690240963</v>
      </c>
      <c r="D10" s="10">
        <v>-240507625</v>
      </c>
      <c r="E10" s="10">
        <v>-473489421</v>
      </c>
      <c r="F10" s="10">
        <v>-797574552</v>
      </c>
      <c r="G10" s="12">
        <v>-300451656</v>
      </c>
      <c r="H10" s="12">
        <v>-637670146</v>
      </c>
      <c r="I10" s="10"/>
      <c r="J10" s="10"/>
      <c r="K10" s="10"/>
    </row>
    <row r="11" spans="1:11" x14ac:dyDescent="0.25">
      <c r="A11" s="18" t="s">
        <v>21</v>
      </c>
      <c r="B11" s="10">
        <v>-38993911</v>
      </c>
      <c r="C11" s="10">
        <v>-38993911</v>
      </c>
      <c r="D11" s="10">
        <v>-7663968</v>
      </c>
      <c r="E11" s="10">
        <v>-13863424</v>
      </c>
      <c r="F11" s="10">
        <v>-15991048</v>
      </c>
      <c r="G11" s="12">
        <v>-16310709</v>
      </c>
      <c r="H11" s="12">
        <v>-23015783</v>
      </c>
      <c r="I11" s="10"/>
      <c r="J11" s="10"/>
      <c r="K11" s="10"/>
    </row>
    <row r="12" spans="1:11" x14ac:dyDescent="0.25">
      <c r="A12" s="18" t="s">
        <v>23</v>
      </c>
      <c r="B12" s="10">
        <v>-23597468</v>
      </c>
      <c r="C12" s="10">
        <v>-42781171</v>
      </c>
      <c r="D12" s="10">
        <v>-11380624</v>
      </c>
      <c r="E12" s="10">
        <v>-29341211</v>
      </c>
      <c r="F12" s="10">
        <v>-55965764</v>
      </c>
      <c r="G12" s="12">
        <v>-25362386</v>
      </c>
      <c r="H12" s="12">
        <v>-60009557</v>
      </c>
      <c r="I12" s="10"/>
      <c r="J12" s="10"/>
      <c r="K12" s="10"/>
    </row>
    <row r="13" spans="1:11" ht="15.75" x14ac:dyDescent="0.25">
      <c r="A13" s="4"/>
      <c r="B13" s="17">
        <f t="shared" ref="B13:H13" si="0">SUM(B7:B12)</f>
        <v>76298679</v>
      </c>
      <c r="C13" s="17">
        <f t="shared" si="0"/>
        <v>-3139897</v>
      </c>
      <c r="D13" s="17">
        <f t="shared" si="0"/>
        <v>144570059</v>
      </c>
      <c r="E13" s="17">
        <f t="shared" si="0"/>
        <v>179491981</v>
      </c>
      <c r="F13" s="17">
        <f t="shared" si="0"/>
        <v>248851285</v>
      </c>
      <c r="G13" s="17">
        <f t="shared" si="0"/>
        <v>-62198352</v>
      </c>
      <c r="H13" s="17">
        <f t="shared" si="0"/>
        <v>-142707959</v>
      </c>
      <c r="I13" s="10"/>
      <c r="J13" s="10"/>
      <c r="K13" s="10"/>
    </row>
    <row r="14" spans="1:11" ht="15.75" x14ac:dyDescent="0.25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9" t="s">
        <v>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3" t="s">
        <v>29</v>
      </c>
      <c r="B16" s="10">
        <v>-84398546</v>
      </c>
      <c r="C16" s="10">
        <v>-86543834</v>
      </c>
      <c r="D16" s="10">
        <v>-18104575</v>
      </c>
      <c r="E16" s="10">
        <v>-25972862</v>
      </c>
      <c r="F16" s="10">
        <v>-72127626</v>
      </c>
      <c r="G16" s="12">
        <v>-16097898</v>
      </c>
      <c r="H16" s="12">
        <v>-203528479</v>
      </c>
      <c r="I16" s="10"/>
      <c r="J16" s="10"/>
      <c r="K16" s="10"/>
    </row>
    <row r="17" spans="1:11" x14ac:dyDescent="0.25">
      <c r="A17" s="18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3" t="s">
        <v>32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8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8" t="s">
        <v>39</v>
      </c>
      <c r="B20" s="10">
        <v>-15096465</v>
      </c>
      <c r="C20" s="10">
        <v>-5199284</v>
      </c>
      <c r="D20" s="10">
        <v>-3687676</v>
      </c>
      <c r="E20" s="10">
        <v>-7654553</v>
      </c>
      <c r="F20" s="10">
        <v>-10401906</v>
      </c>
      <c r="G20" s="12">
        <v>-6067792</v>
      </c>
      <c r="H20" s="12">
        <v>-10497060</v>
      </c>
      <c r="I20" s="10"/>
      <c r="J20" s="10"/>
      <c r="K20" s="10"/>
    </row>
    <row r="21" spans="1:11" ht="15.75" customHeight="1" x14ac:dyDescent="0.25">
      <c r="A21" s="18" t="s">
        <v>42</v>
      </c>
      <c r="B21" s="10">
        <v>-1531211</v>
      </c>
      <c r="C21" s="10">
        <v>-1845548</v>
      </c>
      <c r="D21" s="10">
        <v>-70942</v>
      </c>
      <c r="E21" s="10">
        <v>-5134075</v>
      </c>
      <c r="F21" s="10">
        <v>-5242343</v>
      </c>
      <c r="G21" s="10"/>
      <c r="H21" s="10"/>
      <c r="I21" s="10"/>
      <c r="J21" s="10"/>
      <c r="K21" s="10"/>
    </row>
    <row r="22" spans="1:11" ht="15.75" customHeight="1" x14ac:dyDescent="0.25">
      <c r="A22" s="23" t="s">
        <v>45</v>
      </c>
      <c r="B22" s="10"/>
      <c r="C22" s="10"/>
      <c r="D22" s="10"/>
      <c r="E22" s="10"/>
      <c r="F22" s="10"/>
      <c r="G22" s="10"/>
      <c r="H22" s="12">
        <v>-250000000</v>
      </c>
      <c r="I22" s="10"/>
      <c r="J22" s="10"/>
      <c r="K22" s="10"/>
    </row>
    <row r="23" spans="1:11" ht="15.75" customHeight="1" x14ac:dyDescent="0.25">
      <c r="A23" s="18" t="s">
        <v>24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ht="15.75" customHeight="1" x14ac:dyDescent="0.25">
      <c r="A24" s="1"/>
      <c r="B24" s="17">
        <f t="shared" ref="B24:G24" si="1">SUM(B16:B23)</f>
        <v>-101026222</v>
      </c>
      <c r="C24" s="17">
        <f t="shared" si="1"/>
        <v>-93588666</v>
      </c>
      <c r="D24" s="17">
        <f t="shared" si="1"/>
        <v>-21863193</v>
      </c>
      <c r="E24" s="17">
        <f t="shared" si="1"/>
        <v>-38761490</v>
      </c>
      <c r="F24" s="17">
        <f t="shared" si="1"/>
        <v>-87771875</v>
      </c>
      <c r="G24" s="17">
        <f t="shared" si="1"/>
        <v>-22165690</v>
      </c>
      <c r="H24" s="17">
        <f>SUM(H16:H23)-1</f>
        <v>-464025540</v>
      </c>
      <c r="I24" s="10"/>
      <c r="J24" s="10"/>
      <c r="K24" s="10"/>
    </row>
    <row r="25" spans="1:11" ht="15.7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5.75" customHeight="1" x14ac:dyDescent="0.25">
      <c r="A26" s="9" t="s">
        <v>49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5.75" customHeight="1" x14ac:dyDescent="0.25">
      <c r="A27" s="18" t="s">
        <v>51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5.75" customHeight="1" x14ac:dyDescent="0.25">
      <c r="A28" s="18" t="s">
        <v>53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5.75" customHeight="1" x14ac:dyDescent="0.25">
      <c r="A29" s="18" t="s">
        <v>54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ht="15.75" customHeight="1" x14ac:dyDescent="0.25">
      <c r="A30" s="18" t="s">
        <v>56</v>
      </c>
      <c r="B30" s="10">
        <v>15652118</v>
      </c>
      <c r="C30" s="10">
        <v>132794401</v>
      </c>
      <c r="D30" s="10">
        <v>-33696206</v>
      </c>
      <c r="E30" s="10">
        <v>-69383433</v>
      </c>
      <c r="F30" s="10">
        <v>-49598424</v>
      </c>
      <c r="G30" s="12">
        <v>5099580</v>
      </c>
      <c r="H30" s="12">
        <v>77478077</v>
      </c>
      <c r="I30" s="10"/>
      <c r="J30" s="10"/>
      <c r="K30" s="10"/>
    </row>
    <row r="31" spans="1:11" ht="15.75" customHeight="1" x14ac:dyDescent="0.25">
      <c r="A31" s="18" t="s">
        <v>57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ht="15.75" customHeight="1" x14ac:dyDescent="0.25">
      <c r="A32" s="18" t="s">
        <v>59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26" ht="15.75" customHeight="1" x14ac:dyDescent="0.25">
      <c r="A33" s="18" t="s">
        <v>61</v>
      </c>
      <c r="B33" s="10">
        <v>-12587351</v>
      </c>
      <c r="C33" s="10">
        <v>-19673628</v>
      </c>
      <c r="D33" s="10">
        <v>-6877314</v>
      </c>
      <c r="E33" s="10">
        <v>-14275021</v>
      </c>
      <c r="F33" s="10">
        <v>-21285598</v>
      </c>
      <c r="G33" s="12">
        <v>-11276968</v>
      </c>
      <c r="H33" s="12">
        <v>1842326</v>
      </c>
      <c r="I33" s="10"/>
      <c r="J33" s="10"/>
      <c r="K33" s="10"/>
    </row>
    <row r="34" spans="1:26" ht="15.75" customHeight="1" x14ac:dyDescent="0.25">
      <c r="A34" s="18" t="s">
        <v>62</v>
      </c>
      <c r="B34" s="10">
        <v>-11915594</v>
      </c>
      <c r="C34" s="10">
        <v>-13656640</v>
      </c>
      <c r="D34" s="10">
        <v>-8627170</v>
      </c>
      <c r="E34" s="10">
        <v>-8828253</v>
      </c>
      <c r="F34" s="10">
        <v>-8866826</v>
      </c>
      <c r="G34" s="12">
        <v>-7270683</v>
      </c>
      <c r="H34" s="12">
        <v>333805856</v>
      </c>
      <c r="I34" s="10"/>
      <c r="J34" s="10"/>
      <c r="K34" s="10"/>
    </row>
    <row r="35" spans="1:26" ht="15.75" customHeight="1" x14ac:dyDescent="0.25">
      <c r="A35" s="23" t="s">
        <v>66</v>
      </c>
      <c r="B35" s="10">
        <v>-88830</v>
      </c>
      <c r="C35" s="10">
        <v>-71005</v>
      </c>
      <c r="D35" s="10"/>
      <c r="E35" s="10">
        <v>65088</v>
      </c>
      <c r="F35" s="10">
        <v>65089</v>
      </c>
      <c r="G35" s="10"/>
      <c r="H35" s="12">
        <v>-548</v>
      </c>
      <c r="I35" s="10"/>
      <c r="J35" s="10"/>
      <c r="K35" s="10"/>
    </row>
    <row r="36" spans="1:26" ht="15.75" customHeight="1" x14ac:dyDescent="0.25">
      <c r="A36" s="18" t="s">
        <v>69</v>
      </c>
      <c r="B36" s="10"/>
      <c r="C36" s="10">
        <v>33109697</v>
      </c>
      <c r="D36" s="10"/>
      <c r="E36" s="10"/>
      <c r="F36" s="10"/>
      <c r="G36" s="10"/>
      <c r="H36" s="10"/>
      <c r="I36" s="10"/>
      <c r="J36" s="10"/>
      <c r="K36" s="10"/>
    </row>
    <row r="37" spans="1:26" ht="15.75" customHeight="1" x14ac:dyDescent="0.25">
      <c r="A37" s="18" t="s">
        <v>71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26" ht="15.75" customHeight="1" x14ac:dyDescent="0.25">
      <c r="A38" s="18" t="s">
        <v>73</v>
      </c>
      <c r="B38" s="10">
        <v>2675152</v>
      </c>
      <c r="C38" s="10">
        <v>-282115</v>
      </c>
      <c r="D38" s="10">
        <v>4009682</v>
      </c>
      <c r="E38" s="10">
        <v>-561117</v>
      </c>
      <c r="F38" s="10">
        <v>-5131916</v>
      </c>
      <c r="G38" s="12">
        <v>-12249664</v>
      </c>
      <c r="H38" s="12">
        <v>-15360419</v>
      </c>
      <c r="I38" s="10"/>
      <c r="J38" s="10"/>
      <c r="K38" s="10"/>
    </row>
    <row r="39" spans="1:26" ht="15.75" customHeight="1" x14ac:dyDescent="0.25">
      <c r="A39" s="1"/>
      <c r="B39" s="17">
        <f t="shared" ref="B39:C39" si="2">SUM(B29:B38)</f>
        <v>-6264505</v>
      </c>
      <c r="C39" s="17">
        <f t="shared" si="2"/>
        <v>132220710</v>
      </c>
      <c r="D39" s="17">
        <f>SUM(D27:D38)</f>
        <v>-45191008</v>
      </c>
      <c r="E39" s="17">
        <f t="shared" ref="E39:H39" si="3">SUM(E29:E38)</f>
        <v>-92982736</v>
      </c>
      <c r="F39" s="17">
        <f t="shared" si="3"/>
        <v>-84817675</v>
      </c>
      <c r="G39" s="17">
        <f t="shared" si="3"/>
        <v>-25697735</v>
      </c>
      <c r="H39" s="17">
        <f t="shared" si="3"/>
        <v>397765292</v>
      </c>
      <c r="I39" s="10"/>
      <c r="J39" s="10"/>
      <c r="K39" s="10"/>
    </row>
    <row r="40" spans="1:26" ht="15.75" customHeigh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26" ht="15.75" customHeight="1" x14ac:dyDescent="0.25">
      <c r="A41" s="1" t="s">
        <v>80</v>
      </c>
      <c r="B41" s="15">
        <f t="shared" ref="B41:H41" si="4">B13+B24+B39</f>
        <v>-30992048</v>
      </c>
      <c r="C41" s="15">
        <f t="shared" si="4"/>
        <v>35492147</v>
      </c>
      <c r="D41" s="15">
        <f t="shared" si="4"/>
        <v>77515858</v>
      </c>
      <c r="E41" s="15">
        <f t="shared" si="4"/>
        <v>47747755</v>
      </c>
      <c r="F41" s="15">
        <f t="shared" si="4"/>
        <v>76261735</v>
      </c>
      <c r="G41" s="15">
        <f t="shared" si="4"/>
        <v>-110061777</v>
      </c>
      <c r="H41" s="15">
        <f t="shared" si="4"/>
        <v>-208968207</v>
      </c>
      <c r="I41" s="10"/>
      <c r="J41" s="10"/>
      <c r="K41" s="10"/>
    </row>
    <row r="42" spans="1:26" ht="15.75" customHeight="1" x14ac:dyDescent="0.25">
      <c r="A42" s="22" t="s">
        <v>84</v>
      </c>
      <c r="B42" s="10">
        <f>375969893+2</f>
        <v>375969895</v>
      </c>
      <c r="C42" s="10">
        <v>375969893</v>
      </c>
      <c r="D42" s="10">
        <v>435909363</v>
      </c>
      <c r="E42" s="10">
        <v>435909363</v>
      </c>
      <c r="F42" s="10">
        <v>435909363</v>
      </c>
      <c r="G42" s="12">
        <v>507448845</v>
      </c>
      <c r="H42" s="12">
        <v>507448845</v>
      </c>
      <c r="I42" s="10"/>
      <c r="J42" s="10"/>
      <c r="K42" s="10"/>
    </row>
    <row r="43" spans="1:26" ht="15.75" customHeight="1" x14ac:dyDescent="0.25">
      <c r="A43" s="30" t="s">
        <v>87</v>
      </c>
      <c r="B43" s="15"/>
      <c r="C43" s="15"/>
      <c r="D43" s="15"/>
      <c r="E43" s="15"/>
      <c r="F43" s="15"/>
      <c r="G43" s="12">
        <v>-587958</v>
      </c>
      <c r="H43" s="12">
        <v>-873749</v>
      </c>
      <c r="I43" s="10"/>
      <c r="J43" s="10"/>
      <c r="K43" s="10"/>
    </row>
    <row r="44" spans="1:26" ht="15.75" customHeight="1" x14ac:dyDescent="0.25">
      <c r="A44" s="9" t="s">
        <v>89</v>
      </c>
      <c r="B44" s="15">
        <f>B41+B42</f>
        <v>344977847</v>
      </c>
      <c r="C44" s="15">
        <f>C41+C42+1</f>
        <v>411462041</v>
      </c>
      <c r="D44" s="15">
        <f>D41+D42-2</f>
        <v>513425219</v>
      </c>
      <c r="E44" s="15">
        <f>E41+E42+1</f>
        <v>483657119</v>
      </c>
      <c r="F44" s="15">
        <f>F41+F42-1</f>
        <v>512171097</v>
      </c>
      <c r="G44" s="15">
        <f t="shared" ref="G44:H44" si="5">G41+G42+G43</f>
        <v>396799110</v>
      </c>
      <c r="H44" s="15">
        <f t="shared" si="5"/>
        <v>297606889</v>
      </c>
      <c r="I44" s="10"/>
      <c r="J44" s="10"/>
      <c r="K44" s="10"/>
    </row>
    <row r="45" spans="1:26" ht="15.75" customHeigh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26" ht="15.75" customHeight="1" x14ac:dyDescent="0.25">
      <c r="A46" s="9" t="s">
        <v>95</v>
      </c>
      <c r="B46" s="32">
        <f>B13/('1'!B56/10)</f>
        <v>0.41092511314342978</v>
      </c>
      <c r="C46" s="32">
        <f>C13/('1'!C56/10)</f>
        <v>-1.6910679803299293E-2</v>
      </c>
      <c r="D46" s="32">
        <f>D13/('1'!D56/10)</f>
        <v>0.77861725301597062</v>
      </c>
      <c r="E46" s="32">
        <f>E13/('1'!E56/10)</f>
        <v>0.87881615423797987</v>
      </c>
      <c r="F46" s="32">
        <f>F13/('1'!F56/10)</f>
        <v>1.2184083547491711</v>
      </c>
      <c r="G46" s="32">
        <f>G13/('1'!G56/10)</f>
        <v>-0.30453124535173615</v>
      </c>
      <c r="H46" s="32">
        <f>H13/('1'!H56/10)</f>
        <v>-0.66544455675494174</v>
      </c>
      <c r="I46" s="10"/>
      <c r="J46" s="10"/>
      <c r="K46" s="10"/>
    </row>
    <row r="47" spans="1:26" ht="15.75" customHeight="1" x14ac:dyDescent="0.25">
      <c r="A47" s="9" t="s">
        <v>100</v>
      </c>
      <c r="B47" s="10">
        <f>'1'!B56/10</f>
        <v>185675386</v>
      </c>
      <c r="C47" s="10">
        <f>'1'!C56/10</f>
        <v>185675386</v>
      </c>
      <c r="D47" s="10">
        <f>'1'!D56/10</f>
        <v>185675386</v>
      </c>
      <c r="E47" s="10">
        <f>'1'!E56/10</f>
        <v>204242924</v>
      </c>
      <c r="F47" s="10">
        <f>'1'!F56/10</f>
        <v>204242924</v>
      </c>
      <c r="G47" s="10">
        <f>'1'!G56/10</f>
        <v>204242924</v>
      </c>
      <c r="H47" s="10">
        <f>'1'!H56/10</f>
        <v>214455070</v>
      </c>
      <c r="I47" s="10"/>
      <c r="J47" s="10"/>
      <c r="K47" s="10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25">
      <c r="G48" s="10"/>
      <c r="H48" s="10"/>
      <c r="I48" s="10"/>
      <c r="J48" s="10"/>
      <c r="K48" s="10"/>
    </row>
    <row r="49" spans="7:11" ht="15.75" customHeight="1" x14ac:dyDescent="0.25">
      <c r="G49" s="10"/>
      <c r="H49" s="10"/>
      <c r="I49" s="10"/>
      <c r="J49" s="10"/>
      <c r="K49" s="10"/>
    </row>
    <row r="50" spans="7:11" ht="15.75" customHeight="1" x14ac:dyDescent="0.25">
      <c r="G50" s="10"/>
      <c r="H50" s="10"/>
      <c r="I50" s="10"/>
      <c r="J50" s="10"/>
      <c r="K50" s="10"/>
    </row>
    <row r="51" spans="7:11" ht="15.75" customHeight="1" x14ac:dyDescent="0.25">
      <c r="G51" s="10"/>
      <c r="H51" s="10"/>
      <c r="I51" s="10"/>
      <c r="J51" s="10"/>
      <c r="K51" s="10"/>
    </row>
    <row r="52" spans="7:11" ht="15.75" customHeight="1" x14ac:dyDescent="0.25">
      <c r="G52" s="10"/>
      <c r="H52" s="10"/>
      <c r="I52" s="10"/>
      <c r="J52" s="10"/>
      <c r="K52" s="10"/>
    </row>
    <row r="53" spans="7:11" ht="15.75" customHeight="1" x14ac:dyDescent="0.25">
      <c r="G53" s="10"/>
      <c r="H53" s="10"/>
      <c r="I53" s="10"/>
      <c r="J53" s="10"/>
      <c r="K53" s="10"/>
    </row>
    <row r="54" spans="7:11" ht="15.75" customHeight="1" x14ac:dyDescent="0.25">
      <c r="G54" s="10"/>
      <c r="H54" s="10"/>
      <c r="I54" s="10"/>
      <c r="J54" s="10"/>
      <c r="K54" s="10"/>
    </row>
    <row r="55" spans="7:11" ht="15.75" customHeight="1" x14ac:dyDescent="0.25">
      <c r="G55" s="10"/>
      <c r="H55" s="10"/>
      <c r="I55" s="10"/>
      <c r="J55" s="10"/>
      <c r="K55" s="10"/>
    </row>
    <row r="56" spans="7:11" ht="15.75" customHeight="1" x14ac:dyDescent="0.25">
      <c r="G56" s="10"/>
      <c r="H56" s="10"/>
      <c r="I56" s="10"/>
      <c r="J56" s="10"/>
      <c r="K56" s="10"/>
    </row>
    <row r="57" spans="7:11" ht="15.75" customHeight="1" x14ac:dyDescent="0.25">
      <c r="G57" s="10"/>
      <c r="H57" s="10"/>
      <c r="I57" s="10"/>
      <c r="J57" s="10"/>
      <c r="K57" s="10"/>
    </row>
    <row r="58" spans="7:11" ht="15.75" customHeight="1" x14ac:dyDescent="0.25">
      <c r="G58" s="10"/>
      <c r="H58" s="10"/>
      <c r="I58" s="10"/>
      <c r="J58" s="10"/>
      <c r="K58" s="10"/>
    </row>
    <row r="59" spans="7:11" ht="15.75" customHeight="1" x14ac:dyDescent="0.25">
      <c r="G59" s="10"/>
      <c r="H59" s="10"/>
      <c r="I59" s="10"/>
      <c r="J59" s="10"/>
      <c r="K59" s="10"/>
    </row>
    <row r="60" spans="7:11" ht="15.75" customHeight="1" x14ac:dyDescent="0.25">
      <c r="G60" s="10"/>
      <c r="H60" s="10"/>
      <c r="I60" s="10"/>
      <c r="J60" s="10"/>
      <c r="K60" s="10"/>
    </row>
    <row r="61" spans="7:11" ht="15.75" customHeight="1" x14ac:dyDescent="0.25">
      <c r="G61" s="10"/>
      <c r="H61" s="10"/>
      <c r="I61" s="10"/>
      <c r="J61" s="10"/>
      <c r="K61" s="10"/>
    </row>
    <row r="62" spans="7:11" ht="15.75" customHeight="1" x14ac:dyDescent="0.25">
      <c r="G62" s="10"/>
      <c r="H62" s="10"/>
      <c r="I62" s="10"/>
      <c r="J62" s="10"/>
      <c r="K62" s="10"/>
    </row>
    <row r="63" spans="7:11" ht="15.75" customHeight="1" x14ac:dyDescent="0.2"/>
    <row r="64" spans="7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7" x14ac:dyDescent="0.25">
      <c r="A1" s="1" t="s">
        <v>0</v>
      </c>
    </row>
    <row r="2" spans="1:7" x14ac:dyDescent="0.25">
      <c r="A2" s="3" t="s">
        <v>103</v>
      </c>
    </row>
    <row r="3" spans="1:7" x14ac:dyDescent="0.25">
      <c r="A3" s="3" t="s">
        <v>4</v>
      </c>
    </row>
    <row r="4" spans="1:7" ht="14.25" x14ac:dyDescent="0.2">
      <c r="B4" s="35" t="s">
        <v>5</v>
      </c>
      <c r="C4" s="37" t="s">
        <v>6</v>
      </c>
      <c r="D4" s="37" t="s">
        <v>7</v>
      </c>
      <c r="E4" s="37" t="s">
        <v>5</v>
      </c>
      <c r="F4" s="37" t="s">
        <v>6</v>
      </c>
    </row>
    <row r="5" spans="1:7" x14ac:dyDescent="0.25">
      <c r="A5" s="1"/>
      <c r="B5" s="38">
        <v>43100</v>
      </c>
      <c r="C5" s="39">
        <v>43190</v>
      </c>
      <c r="D5" s="39">
        <v>43373</v>
      </c>
      <c r="E5" s="39">
        <v>43465</v>
      </c>
      <c r="F5" s="39">
        <v>43555</v>
      </c>
    </row>
    <row r="6" spans="1:7" x14ac:dyDescent="0.25">
      <c r="A6" s="3" t="s">
        <v>104</v>
      </c>
      <c r="B6" s="40">
        <f>'2'!B26/'1'!B23</f>
        <v>3.5037854983604448E-2</v>
      </c>
      <c r="C6" s="40">
        <f>'2'!C26/'1'!C23</f>
        <v>3.915676769994815E-2</v>
      </c>
      <c r="D6" s="40">
        <f>'2'!D26/'1'!D23</f>
        <v>1.1762709809596854E-2</v>
      </c>
      <c r="E6" s="40">
        <f>'2'!E26/'1'!E23</f>
        <v>2.6329791919776312E-2</v>
      </c>
      <c r="F6" s="40">
        <f>'2'!F26/'1'!F23</f>
        <v>3.688686582107456E-2</v>
      </c>
      <c r="G6" s="40"/>
    </row>
    <row r="7" spans="1:7" x14ac:dyDescent="0.25">
      <c r="A7" s="3" t="s">
        <v>105</v>
      </c>
      <c r="B7" s="40">
        <f>'2'!B26/'1'!B55</f>
        <v>4.3070237104614384E-2</v>
      </c>
      <c r="C7" s="40">
        <f>'2'!C26/'1'!C55</f>
        <v>4.9940616175849675E-2</v>
      </c>
      <c r="D7" s="40">
        <f>'2'!D26/'1'!D55</f>
        <v>1.3952319487569234E-2</v>
      </c>
      <c r="E7" s="40">
        <f>'2'!E26/'1'!E55</f>
        <v>3.1265010445013841E-2</v>
      </c>
      <c r="F7" s="40">
        <f>'2'!F26/'1'!F55</f>
        <v>4.3677175530783437E-2</v>
      </c>
      <c r="G7" s="40"/>
    </row>
    <row r="8" spans="1:7" x14ac:dyDescent="0.25">
      <c r="A8" s="3" t="s">
        <v>106</v>
      </c>
      <c r="B8" s="40">
        <f>'1'!B28/'1'!B55</f>
        <v>1.12901088732576E-2</v>
      </c>
      <c r="C8" s="40">
        <f>'1'!C28/'1'!C55</f>
        <v>1.0724455349902762E-2</v>
      </c>
      <c r="D8" s="40">
        <f>'1'!D28/'1'!D55</f>
        <v>7.4237785612747149E-3</v>
      </c>
      <c r="E8" s="40">
        <f>'1'!E28/'1'!E55</f>
        <v>7.2421823015788164E-3</v>
      </c>
      <c r="F8" s="40">
        <f>'1'!F28/'1'!F55</f>
        <v>5.6086702905530682E-3</v>
      </c>
      <c r="G8" s="40"/>
    </row>
    <row r="9" spans="1:7" x14ac:dyDescent="0.25">
      <c r="A9" s="3" t="s">
        <v>107</v>
      </c>
      <c r="B9" s="41">
        <f>'1'!B14/'1'!B36</f>
        <v>3.9891216283573629</v>
      </c>
      <c r="C9" s="41">
        <f>'1'!C14/'1'!C36</f>
        <v>3.4240703771791527</v>
      </c>
      <c r="D9" s="41">
        <f>'1'!D14/'1'!D36</f>
        <v>4.4407300338745346</v>
      </c>
      <c r="E9" s="41">
        <f>'1'!E14/'1'!E36</f>
        <v>4.4699329047952405</v>
      </c>
      <c r="F9" s="41">
        <f>'1'!F14/'1'!F36</f>
        <v>4.5680238165475551</v>
      </c>
      <c r="G9" s="41"/>
    </row>
    <row r="10" spans="1:7" x14ac:dyDescent="0.25">
      <c r="A10" s="3" t="s">
        <v>108</v>
      </c>
      <c r="B10" s="40">
        <f>'2'!B26/'2'!B6</f>
        <v>0.10623411505306668</v>
      </c>
      <c r="C10" s="40">
        <f>'2'!C26/'2'!C6</f>
        <v>7.682280502976048E-2</v>
      </c>
      <c r="D10" s="40">
        <f>'2'!D26/'2'!D6</f>
        <v>7.955126199955713E-2</v>
      </c>
      <c r="E10" s="40">
        <f>'2'!E26/'2'!E6</f>
        <v>7.4283924755298145E-2</v>
      </c>
      <c r="F10" s="40">
        <f>'2'!F26/'2'!F6</f>
        <v>6.1529298311631647E-2</v>
      </c>
      <c r="G10" s="40"/>
    </row>
    <row r="11" spans="1:7" x14ac:dyDescent="0.25">
      <c r="A11" s="3" t="s">
        <v>109</v>
      </c>
      <c r="B11" s="40">
        <f>'2'!B12/'2'!B6</f>
        <v>0.12342405616840363</v>
      </c>
      <c r="C11" s="40">
        <f>'2'!C12/'2'!C6</f>
        <v>9.7356420278562686E-2</v>
      </c>
      <c r="D11" s="40">
        <f>'2'!D12/'2'!D6</f>
        <v>8.2092131904908161E-2</v>
      </c>
      <c r="E11" s="40">
        <f>'2'!E12/'2'!E6</f>
        <v>9.2339503966361536E-2</v>
      </c>
      <c r="F11" s="40">
        <f>'2'!F12/'2'!F6</f>
        <v>8.4070987485556095E-2</v>
      </c>
      <c r="G11" s="40"/>
    </row>
    <row r="12" spans="1:7" x14ac:dyDescent="0.25">
      <c r="A12" s="3" t="s">
        <v>110</v>
      </c>
      <c r="B12" s="40">
        <f>'2'!B26/('1'!B55+'1'!B28)</f>
        <v>4.2589398162513094E-2</v>
      </c>
      <c r="C12" s="40">
        <f>'2'!C26/('1'!C55+'1'!C28)</f>
        <v>4.9410713188453255E-2</v>
      </c>
      <c r="D12" s="40">
        <f>'2'!D26/('1'!D55+'1'!D28)</f>
        <v>1.3849503837893191E-2</v>
      </c>
      <c r="E12" s="40">
        <f>'2'!E26/('1'!E55+'1'!E28)</f>
        <v>3.1040211574114528E-2</v>
      </c>
      <c r="F12" s="40">
        <f>'2'!F26/('1'!F55+'1'!F28)</f>
        <v>4.3433570951773602E-2</v>
      </c>
      <c r="G12" s="4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2020-04-12T16:22:19Z</dcterms:modified>
</cp:coreProperties>
</file>