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Q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42" i="2" l="1"/>
  <c r="I47" i="3"/>
  <c r="I40" i="3"/>
  <c r="I32" i="3"/>
  <c r="I25" i="3"/>
  <c r="I18" i="3"/>
  <c r="I45" i="2"/>
  <c r="I37" i="2"/>
  <c r="I30" i="2"/>
  <c r="I15" i="2"/>
  <c r="I8" i="2"/>
  <c r="I54" i="1"/>
  <c r="I49" i="1"/>
  <c r="I53" i="1" s="1"/>
  <c r="I32" i="1"/>
  <c r="I41" i="1" s="1"/>
  <c r="I19" i="1"/>
  <c r="I15" i="1"/>
  <c r="I11" i="1"/>
  <c r="I7" i="1"/>
  <c r="I26" i="3" l="1"/>
  <c r="I42" i="3" s="1"/>
  <c r="I45" i="3" s="1"/>
  <c r="I16" i="2"/>
  <c r="I31" i="2" s="1"/>
  <c r="I38" i="2" s="1"/>
  <c r="I43" i="2" s="1"/>
  <c r="I44" i="2" s="1"/>
  <c r="I51" i="1"/>
  <c r="I26" i="1"/>
  <c r="H44" i="2"/>
  <c r="H47" i="3"/>
  <c r="G47" i="3"/>
  <c r="G40" i="3"/>
  <c r="H40" i="3"/>
  <c r="G32" i="3"/>
  <c r="H32" i="3"/>
  <c r="G25" i="3"/>
  <c r="H25" i="3"/>
  <c r="G18" i="3"/>
  <c r="H18" i="3"/>
  <c r="H45" i="2"/>
  <c r="G45" i="2"/>
  <c r="G42" i="2"/>
  <c r="H42" i="2"/>
  <c r="G37" i="2"/>
  <c r="H37" i="2"/>
  <c r="G30" i="2"/>
  <c r="H30" i="2"/>
  <c r="G15" i="2"/>
  <c r="H15" i="2"/>
  <c r="G8" i="2"/>
  <c r="H8" i="2"/>
  <c r="H54" i="1"/>
  <c r="B54" i="1"/>
  <c r="C54" i="1"/>
  <c r="D54" i="1"/>
  <c r="E54" i="1"/>
  <c r="F54" i="1"/>
  <c r="G54" i="1"/>
  <c r="G49" i="1"/>
  <c r="G53" i="1" s="1"/>
  <c r="H49" i="1"/>
  <c r="G32" i="1"/>
  <c r="G41" i="1" s="1"/>
  <c r="H32" i="1"/>
  <c r="H41" i="1" s="1"/>
  <c r="G19" i="1"/>
  <c r="H19" i="1"/>
  <c r="G15" i="1"/>
  <c r="H15" i="1"/>
  <c r="G11" i="1"/>
  <c r="H11" i="1"/>
  <c r="G7" i="1"/>
  <c r="H7" i="1"/>
  <c r="I46" i="3" l="1"/>
  <c r="H26" i="3"/>
  <c r="H42" i="3" s="1"/>
  <c r="H45" i="3" s="1"/>
  <c r="H16" i="2"/>
  <c r="H31" i="2" s="1"/>
  <c r="H38" i="2" s="1"/>
  <c r="H43" i="2" s="1"/>
  <c r="H53" i="1"/>
  <c r="H51" i="1"/>
  <c r="H26" i="1"/>
  <c r="G26" i="3"/>
  <c r="G42" i="3" s="1"/>
  <c r="G45" i="3" s="1"/>
  <c r="G16" i="2"/>
  <c r="G31" i="2" s="1"/>
  <c r="G38" i="2" s="1"/>
  <c r="G43" i="2" s="1"/>
  <c r="G44" i="2" s="1"/>
  <c r="G51" i="1"/>
  <c r="G26" i="1"/>
  <c r="B40" i="3"/>
  <c r="B32" i="3"/>
  <c r="C40" i="3"/>
  <c r="C18" i="3"/>
  <c r="H46" i="3" l="1"/>
  <c r="G46" i="3"/>
  <c r="B12" i="4"/>
  <c r="C12" i="4"/>
  <c r="D12" i="4"/>
  <c r="E12" i="4"/>
  <c r="F12" i="4"/>
  <c r="B8" i="2" l="1"/>
  <c r="B6" i="4" s="1"/>
  <c r="C8" i="2"/>
  <c r="C6" i="4" s="1"/>
  <c r="D8" i="2"/>
  <c r="D6" i="4" s="1"/>
  <c r="E8" i="2"/>
  <c r="E6" i="4" s="1"/>
  <c r="F8" i="2"/>
  <c r="F6" i="4" s="1"/>
  <c r="F40" i="3" l="1"/>
  <c r="F32" i="3"/>
  <c r="F25" i="3"/>
  <c r="F18" i="3"/>
  <c r="F42" i="2"/>
  <c r="F37" i="2"/>
  <c r="F30" i="2"/>
  <c r="F15" i="2"/>
  <c r="F49" i="1"/>
  <c r="F53" i="1" s="1"/>
  <c r="F32" i="1"/>
  <c r="F41" i="1" s="1"/>
  <c r="F19" i="1"/>
  <c r="F15" i="1"/>
  <c r="F11" i="1"/>
  <c r="F7" i="1"/>
  <c r="F51" i="1" l="1"/>
  <c r="F26" i="3"/>
  <c r="F16" i="2"/>
  <c r="F31" i="2" s="1"/>
  <c r="F26" i="1"/>
  <c r="B30" i="2"/>
  <c r="D40" i="3"/>
  <c r="C32" i="3"/>
  <c r="D32" i="3"/>
  <c r="B25" i="3"/>
  <c r="C25" i="3"/>
  <c r="D25" i="3"/>
  <c r="B18" i="3"/>
  <c r="D18" i="3"/>
  <c r="B42" i="2"/>
  <c r="C42" i="2"/>
  <c r="D42" i="2"/>
  <c r="D37" i="2"/>
  <c r="B37" i="2"/>
  <c r="C37" i="2"/>
  <c r="C30" i="2"/>
  <c r="D30" i="2"/>
  <c r="B15" i="2"/>
  <c r="C15" i="2"/>
  <c r="D15" i="2"/>
  <c r="B49" i="1"/>
  <c r="B53" i="1" s="1"/>
  <c r="C49" i="1"/>
  <c r="C53" i="1" s="1"/>
  <c r="D49" i="1"/>
  <c r="D53" i="1" s="1"/>
  <c r="B32" i="1"/>
  <c r="B41" i="1" s="1"/>
  <c r="B51" i="1" s="1"/>
  <c r="C32" i="1"/>
  <c r="C41" i="1" s="1"/>
  <c r="D32" i="1"/>
  <c r="D41" i="1" s="1"/>
  <c r="B19" i="1"/>
  <c r="C19" i="1"/>
  <c r="D19" i="1"/>
  <c r="B15" i="1"/>
  <c r="C15" i="1"/>
  <c r="D15" i="1"/>
  <c r="B11" i="1"/>
  <c r="C11" i="1"/>
  <c r="D11" i="1"/>
  <c r="B7" i="1"/>
  <c r="C7" i="1"/>
  <c r="D7" i="1"/>
  <c r="E40" i="3"/>
  <c r="E32" i="3"/>
  <c r="E25" i="3"/>
  <c r="E18" i="3"/>
  <c r="D51" i="1" l="1"/>
  <c r="C51" i="1"/>
  <c r="F42" i="3"/>
  <c r="F45" i="3" s="1"/>
  <c r="F46" i="3"/>
  <c r="C26" i="1"/>
  <c r="C26" i="3"/>
  <c r="E26" i="3"/>
  <c r="F38" i="2"/>
  <c r="F43" i="2" s="1"/>
  <c r="F7" i="4"/>
  <c r="D26" i="3"/>
  <c r="D16" i="2"/>
  <c r="D31" i="2" s="1"/>
  <c r="B26" i="3"/>
  <c r="B16" i="2"/>
  <c r="B31" i="2" s="1"/>
  <c r="B26" i="1"/>
  <c r="C16" i="2"/>
  <c r="C31" i="2" s="1"/>
  <c r="D26" i="1"/>
  <c r="E42" i="2"/>
  <c r="E37" i="2"/>
  <c r="E30" i="2"/>
  <c r="E15" i="2"/>
  <c r="E16" i="2" s="1"/>
  <c r="E49" i="1"/>
  <c r="E53" i="1" s="1"/>
  <c r="E32" i="1"/>
  <c r="E41" i="1" s="1"/>
  <c r="E51" i="1" s="1"/>
  <c r="E19" i="1"/>
  <c r="E15" i="1"/>
  <c r="E11" i="1"/>
  <c r="E7" i="1"/>
  <c r="B42" i="3" l="1"/>
  <c r="B45" i="3" s="1"/>
  <c r="B46" i="3"/>
  <c r="D42" i="3"/>
  <c r="D45" i="3" s="1"/>
  <c r="D46" i="3"/>
  <c r="C42" i="3"/>
  <c r="C45" i="3" s="1"/>
  <c r="C46" i="3"/>
  <c r="E42" i="3"/>
  <c r="E45" i="3" s="1"/>
  <c r="E46" i="3"/>
  <c r="F9" i="4"/>
  <c r="F44" i="2"/>
  <c r="E31" i="2"/>
  <c r="E38" i="2" s="1"/>
  <c r="E43" i="2" s="1"/>
  <c r="C38" i="2"/>
  <c r="C43" i="2" s="1"/>
  <c r="C44" i="2" s="1"/>
  <c r="C7" i="4"/>
  <c r="F8" i="4"/>
  <c r="F10" i="4"/>
  <c r="D38" i="2"/>
  <c r="D7" i="4"/>
  <c r="B38" i="2"/>
  <c r="B7" i="4"/>
  <c r="E26" i="1"/>
  <c r="D43" i="2" l="1"/>
  <c r="D44" i="2" s="1"/>
  <c r="E8" i="4"/>
  <c r="E44" i="2"/>
  <c r="B43" i="2"/>
  <c r="E7" i="4"/>
  <c r="E9" i="4"/>
  <c r="E10" i="4"/>
  <c r="C8" i="4"/>
  <c r="C10" i="4"/>
  <c r="C9" i="4"/>
  <c r="D10" i="4" l="1"/>
  <c r="D8" i="4"/>
  <c r="B9" i="4"/>
  <c r="B44" i="2"/>
  <c r="D9" i="4"/>
  <c r="B10" i="4"/>
  <c r="B8" i="4"/>
</calcChain>
</file>

<file path=xl/sharedStrings.xml><?xml version="1.0" encoding="utf-8"?>
<sst xmlns="http://schemas.openxmlformats.org/spreadsheetml/2006/main" count="153" uniqueCount="121">
  <si>
    <t>First Security Islami Bank Limited</t>
  </si>
  <si>
    <t>Cash</t>
  </si>
  <si>
    <t>In Bangladesh</t>
  </si>
  <si>
    <t>Outside Bangladesh</t>
  </si>
  <si>
    <t xml:space="preserve">Government </t>
  </si>
  <si>
    <t>Others</t>
  </si>
  <si>
    <t>Investments</t>
  </si>
  <si>
    <t xml:space="preserve">Bills purchase and Negotiated </t>
  </si>
  <si>
    <t>Bills Payable</t>
  </si>
  <si>
    <t>Mudaraba term deposits</t>
  </si>
  <si>
    <t>Other Mudaraba deposits</t>
  </si>
  <si>
    <t>Paid up capital</t>
  </si>
  <si>
    <t>Other reserve</t>
  </si>
  <si>
    <t>Retained earning</t>
  </si>
  <si>
    <t>In hand(including foreign currencies)</t>
  </si>
  <si>
    <t>Investment income</t>
  </si>
  <si>
    <t>Profit paid on deposits</t>
  </si>
  <si>
    <t>Commission ,Exchange and Brokerage</t>
  </si>
  <si>
    <t>Salary and allowances</t>
  </si>
  <si>
    <t>Legal expenses</t>
  </si>
  <si>
    <t>Managing director's salary &amp; fees</t>
  </si>
  <si>
    <t>Director's fees &amp; expenses</t>
  </si>
  <si>
    <t>Zakat expenses</t>
  </si>
  <si>
    <t>Other expenses</t>
  </si>
  <si>
    <t>Provision for investments including off- B/S items</t>
  </si>
  <si>
    <t>Provision for diminution in value of investment in shares</t>
  </si>
  <si>
    <t>Deferred tax income</t>
  </si>
  <si>
    <t xml:space="preserve">Investment income receipt </t>
  </si>
  <si>
    <t>Dividend receipts</t>
  </si>
  <si>
    <t>Fees &amp; commission receipts</t>
  </si>
  <si>
    <t xml:space="preserve">Payment to employees </t>
  </si>
  <si>
    <t>Payment to supplies</t>
  </si>
  <si>
    <t>Income tax paid</t>
  </si>
  <si>
    <t>Other assets</t>
  </si>
  <si>
    <t>Deposits receives from customers</t>
  </si>
  <si>
    <t>Purchase of property ,plant &amp; equipment</t>
  </si>
  <si>
    <t>Receipts /payments of Mudaraba Subordinate Bond</t>
  </si>
  <si>
    <t xml:space="preserve">Increase /decrease in placement from banks &amp; FIS </t>
  </si>
  <si>
    <t>Dividend paid in cash</t>
  </si>
  <si>
    <t>Receipts from issue of right share</t>
  </si>
  <si>
    <t>Provision for classified investments</t>
  </si>
  <si>
    <t>Increase /decrease in share  capital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</si>
  <si>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</si>
  <si>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</si>
  <si>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</si>
  <si>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</si>
  <si>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</si>
  <si>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</si>
  <si>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</si>
  <si>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 xml:space="preserve">Quarter 2 </t>
  </si>
  <si>
    <t>Placement from Banks &amp; other Financial Institutions</t>
  </si>
  <si>
    <t>As at Quarter end</t>
  </si>
  <si>
    <t>Property and Assets</t>
  </si>
  <si>
    <t>Balance with Other Banks and Financial Institutions</t>
  </si>
  <si>
    <t>Placement with Banks &amp; Other Financial Institutions</t>
  </si>
  <si>
    <t>Investments in shares &amp; Securities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</si>
  <si>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</si>
  <si>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</si>
  <si>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</si>
  <si>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</si>
  <si>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</si>
  <si>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Placement from Banks &amp; Other Financial Institutions</t>
  </si>
  <si>
    <t>Deposits and Other Accounts</t>
  </si>
  <si>
    <t>Mudaraba Subordinated Bond</t>
  </si>
  <si>
    <t>Other Liabilities</t>
  </si>
  <si>
    <t>Shareholders’ Equity</t>
  </si>
  <si>
    <t>Non-controlling interest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</si>
  <si>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</si>
  <si>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</si>
  <si>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</si>
  <si>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</si>
  <si>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</si>
  <si>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</si>
  <si>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</si>
  <si>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</si>
  <si>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</si>
  <si>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</si>
  <si>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</si>
  <si>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</si>
  <si>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</si>
  <si>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</si>
  <si>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</si>
  <si>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</si>
  <si>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</si>
  <si>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</si>
  <si>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</si>
  <si>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</si>
  <si>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</si>
  <si>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</si>
  <si>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</si>
  <si>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</si>
  <si>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</si>
  <si>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</si>
  <si>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</si>
  <si>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</si>
  <si>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with Bangladesh Bank &amp; its agent banks</t>
  </si>
  <si>
    <t>General investments etc.</t>
  </si>
  <si>
    <t>Al-wadia  current deposits and other deposits accounts</t>
  </si>
  <si>
    <t>Mudaraba saving deposits</t>
  </si>
  <si>
    <t>Right share money deposit</t>
  </si>
  <si>
    <t>Statutory reserve</t>
  </si>
  <si>
    <t>Assets revaluation reserve</t>
  </si>
  <si>
    <t>Income from investment in shares &amp; securities</t>
  </si>
  <si>
    <t>Other operating income</t>
  </si>
  <si>
    <t>Rent, taxes ,insurances ,electricity etc.</t>
  </si>
  <si>
    <t>Postage ,stamps, telecommunication etc.</t>
  </si>
  <si>
    <t>Stationery ,printing and advertisement etc.</t>
  </si>
  <si>
    <t>Shariah supervisory committees fees &amp; expenses</t>
  </si>
  <si>
    <t>Auditor’s fees</t>
  </si>
  <si>
    <t>Depreciation &amp; repair of bank's assets</t>
  </si>
  <si>
    <t>Provision for other assets</t>
  </si>
  <si>
    <t>Provision for current tax</t>
  </si>
  <si>
    <t>Receipts from other operating activities</t>
  </si>
  <si>
    <t>Payment for other operating activities</t>
  </si>
  <si>
    <t>Investments to customers</t>
  </si>
  <si>
    <t>Other liabilities</t>
  </si>
  <si>
    <t>Investment in shares and securities</t>
  </si>
  <si>
    <t>Sale of property ,plant and equipment</t>
  </si>
  <si>
    <t>Cash Flow Statement</t>
  </si>
  <si>
    <t>Income Statement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</si>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</sst>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wrapText="1"/>
    </xf>
    <xf numFmtId="164" fontId="2" fillId="0" borderId="0" xfId="0" applyNumberFormat="1" applyFont="1"/>
    <xf numFmtId="164" fontId="1" fillId="0" borderId="0" xfId="1" applyNumberFormat="1" applyFont="1"/>
    <xf numFmtId="10" fontId="0" fillId="0" borderId="0" xfId="2" applyNumberFormat="1" applyFont="1"/>
    <xf numFmtId="0" fontId="3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/>
    <xf numFmtId="1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2" fillId="0" borderId="0" xfId="0" applyNumberFormat="1" applyFont="1"/>
    <xf numFmtId="2" fontId="0" fillId="0" borderId="0" xfId="0" applyNumberFormat="1"/>
    <xf numFmtId="0" fontId="2" fillId="0" borderId="2" xfId="0" applyFon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right"/>
    </xf>
    <xf numFmtId="15" fontId="2" fillId="0" borderId="0" xfId="0" applyNumberFormat="1" applyFont="1"/>
    <xf numFmtId="1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xSplit="1" ySplit="5" topLeftCell="H45" activePane="bottomRight" state="frozen"/>
      <selection pane="topRight" activeCell="B1" sqref="B1"/>
      <selection pane="bottomLeft" activeCell="A4" sqref="A4"/>
      <selection pane="bottomRight" activeCell="I56" sqref="I56"/>
    </sheetView>
  </sheetViews>
  <sheetFormatPr defaultRowHeight="15" x14ac:dyDescent="0.25"/>
  <cols>
    <col min="1" max="1" width="44.140625" customWidth="1"/>
    <col min="2" max="5" width="16.28515625" bestFit="1" customWidth="1"/>
    <col min="6" max="6" width="19" bestFit="1" customWidth="1"/>
    <col min="7" max="7" width="17.42578125" customWidth="1"/>
    <col min="8" max="8" width="17.140625" customWidth="1"/>
    <col min="9" max="9" width="17.28515625" customWidth="1"/>
  </cols>
  <sheetData>
    <row r="1" spans="1:9" x14ac:dyDescent="0.25">
      <c r="A1" s="11" t="s">
        <v>0</v>
      </c>
    </row>
    <row r="2" spans="1:9" x14ac:dyDescent="0.25">
      <c r="A2" s="1" t="s">
        <v>120</v>
      </c>
    </row>
    <row r="3" spans="1:9" x14ac:dyDescent="0.25">
      <c r="A3" t="s">
        <v>51</v>
      </c>
    </row>
    <row r="4" spans="1:9" x14ac:dyDescent="0.25">
      <c r="B4" s="23" t="s">
        <v>47</v>
      </c>
      <c r="C4" s="23" t="s">
        <v>46</v>
      </c>
      <c r="D4" s="23" t="s">
        <v>48</v>
      </c>
      <c r="E4" s="23" t="s">
        <v>47</v>
      </c>
      <c r="F4" s="23" t="s">
        <v>46</v>
      </c>
      <c r="G4" s="23" t="s">
        <v>48</v>
      </c>
      <c r="H4" s="23" t="s">
        <v>47</v>
      </c>
      <c r="I4" s="23" t="s">
        <v>46</v>
      </c>
    </row>
    <row r="5" spans="1:9" x14ac:dyDescent="0.25">
      <c r="B5" s="25">
        <v>42916</v>
      </c>
      <c r="C5" s="25">
        <v>43008</v>
      </c>
      <c r="D5" s="25">
        <v>43190</v>
      </c>
      <c r="E5" s="25">
        <v>43281</v>
      </c>
      <c r="F5" s="25">
        <v>43373</v>
      </c>
      <c r="G5" s="24">
        <v>43555</v>
      </c>
      <c r="H5" s="24">
        <v>43646</v>
      </c>
      <c r="I5" s="24">
        <v>43738</v>
      </c>
    </row>
    <row r="6" spans="1:9" x14ac:dyDescent="0.25">
      <c r="A6" s="13" t="s">
        <v>52</v>
      </c>
      <c r="B6" s="2"/>
      <c r="C6" s="2"/>
      <c r="D6" s="2"/>
      <c r="E6" s="2"/>
      <c r="I6" s="1"/>
    </row>
    <row r="7" spans="1:9" x14ac:dyDescent="0.25">
      <c r="A7" s="18" t="s">
        <v>1</v>
      </c>
      <c r="B7" s="3">
        <f t="shared" ref="B7:D7" si="0">SUM(B8:B9)</f>
        <v>24553539467</v>
      </c>
      <c r="C7" s="3">
        <f t="shared" si="0"/>
        <v>23346139889</v>
      </c>
      <c r="D7" s="3">
        <f t="shared" si="0"/>
        <v>21929909394</v>
      </c>
      <c r="E7" s="3">
        <f>SUM(E8:E9)</f>
        <v>22058801166</v>
      </c>
      <c r="F7" s="3">
        <f>SUM(F8:F9)</f>
        <v>19839213950</v>
      </c>
      <c r="G7" s="3">
        <f t="shared" ref="G7:I7" si="1">SUM(G8:G9)</f>
        <v>21415718815</v>
      </c>
      <c r="H7" s="3">
        <f t="shared" si="1"/>
        <v>23143762340</v>
      </c>
      <c r="I7" s="3">
        <f t="shared" si="1"/>
        <v>23506070759</v>
      </c>
    </row>
    <row r="8" spans="1:9" x14ac:dyDescent="0.25">
      <c r="A8" s="19" t="s">
        <v>14</v>
      </c>
      <c r="B8" s="2">
        <v>1847675404</v>
      </c>
      <c r="C8" s="2">
        <v>1397410513</v>
      </c>
      <c r="D8" s="2">
        <v>1543956500</v>
      </c>
      <c r="E8" s="2">
        <v>2049908258</v>
      </c>
      <c r="F8" s="2">
        <v>1768921870</v>
      </c>
      <c r="G8" s="27">
        <v>1867580435</v>
      </c>
      <c r="H8" s="27">
        <v>2266567998</v>
      </c>
      <c r="I8" s="27">
        <v>2161793888</v>
      </c>
    </row>
    <row r="9" spans="1:9" x14ac:dyDescent="0.25">
      <c r="A9" s="19" t="s">
        <v>95</v>
      </c>
      <c r="B9" s="2">
        <v>22705864063</v>
      </c>
      <c r="C9" s="2">
        <v>21948729376</v>
      </c>
      <c r="D9" s="2">
        <v>20385952894</v>
      </c>
      <c r="E9" s="2">
        <v>20008892908</v>
      </c>
      <c r="F9" s="2">
        <v>18070292080</v>
      </c>
      <c r="G9" s="28">
        <v>19548138380</v>
      </c>
      <c r="H9" s="27">
        <v>20877194342</v>
      </c>
      <c r="I9" s="27">
        <v>21344276871</v>
      </c>
    </row>
    <row r="10" spans="1:9" x14ac:dyDescent="0.25">
      <c r="B10" s="2"/>
      <c r="C10" s="2"/>
      <c r="D10" s="2"/>
      <c r="E10" s="2"/>
    </row>
    <row r="11" spans="1:9" x14ac:dyDescent="0.25">
      <c r="A11" s="18" t="s">
        <v>53</v>
      </c>
      <c r="B11" s="3">
        <f t="shared" ref="B11:D11" si="2">SUM(B12:B13)</f>
        <v>1264514783</v>
      </c>
      <c r="C11" s="3">
        <f t="shared" si="2"/>
        <v>624594377</v>
      </c>
      <c r="D11" s="3">
        <f t="shared" si="2"/>
        <v>515899158</v>
      </c>
      <c r="E11" s="3">
        <f>SUM(E12:E13)</f>
        <v>3071336737</v>
      </c>
      <c r="F11" s="3">
        <f>SUM(F12:F13)</f>
        <v>1005453331</v>
      </c>
      <c r="G11" s="3">
        <f t="shared" ref="G11:I11" si="3">SUM(G12:G13)</f>
        <v>1094971234</v>
      </c>
      <c r="H11" s="3">
        <f t="shared" si="3"/>
        <v>749063366</v>
      </c>
      <c r="I11" s="3">
        <f t="shared" si="3"/>
        <v>1223669130</v>
      </c>
    </row>
    <row r="12" spans="1:9" x14ac:dyDescent="0.25">
      <c r="A12" s="19" t="s">
        <v>2</v>
      </c>
      <c r="B12" s="2">
        <v>195125989</v>
      </c>
      <c r="C12" s="2">
        <v>59481931</v>
      </c>
      <c r="D12" s="2">
        <v>19842502</v>
      </c>
      <c r="E12" s="2">
        <v>2455227157</v>
      </c>
      <c r="F12" s="2">
        <v>111490247</v>
      </c>
      <c r="G12" s="27">
        <v>453809638</v>
      </c>
      <c r="H12" s="27">
        <v>90503396</v>
      </c>
      <c r="I12" s="27">
        <v>130953810</v>
      </c>
    </row>
    <row r="13" spans="1:9" x14ac:dyDescent="0.25">
      <c r="A13" s="19" t="s">
        <v>3</v>
      </c>
      <c r="B13" s="2">
        <v>1069388794</v>
      </c>
      <c r="C13" s="2">
        <v>565112446</v>
      </c>
      <c r="D13" s="2">
        <v>496056656</v>
      </c>
      <c r="E13" s="2">
        <v>616109580</v>
      </c>
      <c r="F13" s="2">
        <v>893963084</v>
      </c>
      <c r="G13" s="27">
        <v>641161596</v>
      </c>
      <c r="H13" s="27">
        <v>658559970</v>
      </c>
      <c r="I13" s="27">
        <v>1092715320</v>
      </c>
    </row>
    <row r="14" spans="1:9" x14ac:dyDescent="0.25">
      <c r="A14" s="18" t="s">
        <v>54</v>
      </c>
      <c r="B14" s="2">
        <v>13436500000</v>
      </c>
      <c r="C14" s="3">
        <v>13653700000</v>
      </c>
      <c r="D14" s="3">
        <v>13603700000</v>
      </c>
      <c r="E14" s="3">
        <v>13603700000</v>
      </c>
      <c r="F14" s="3">
        <v>13603700000</v>
      </c>
      <c r="G14" s="27">
        <v>13603700000</v>
      </c>
      <c r="H14" s="27">
        <v>13603700000</v>
      </c>
      <c r="I14" s="27">
        <v>13603700000</v>
      </c>
    </row>
    <row r="15" spans="1:9" x14ac:dyDescent="0.25">
      <c r="A15" s="18" t="s">
        <v>55</v>
      </c>
      <c r="B15" s="3">
        <f t="shared" ref="B15:D15" si="4">SUM(B16:B17)</f>
        <v>14967263085</v>
      </c>
      <c r="C15" s="3">
        <f t="shared" si="4"/>
        <v>15343919985</v>
      </c>
      <c r="D15" s="3">
        <f t="shared" si="4"/>
        <v>16175046793</v>
      </c>
      <c r="E15" s="3">
        <f>SUM(E16:E17)</f>
        <v>15987320593</v>
      </c>
      <c r="F15" s="3">
        <f>SUM(F16:F17)</f>
        <v>15645249788</v>
      </c>
      <c r="G15" s="3">
        <f t="shared" ref="G15:I15" si="5">SUM(G16:G17)</f>
        <v>15848460804</v>
      </c>
      <c r="H15" s="3">
        <f t="shared" si="5"/>
        <v>16197998082</v>
      </c>
      <c r="I15" s="3">
        <f t="shared" si="5"/>
        <v>15802024504</v>
      </c>
    </row>
    <row r="16" spans="1:9" x14ac:dyDescent="0.25">
      <c r="A16" s="19" t="s">
        <v>4</v>
      </c>
      <c r="B16" s="2">
        <v>13900000000</v>
      </c>
      <c r="C16" s="2">
        <v>14250000000</v>
      </c>
      <c r="D16" s="2">
        <v>15000000000</v>
      </c>
      <c r="E16" s="2">
        <v>14800000000</v>
      </c>
      <c r="F16" s="6">
        <v>14500000000</v>
      </c>
      <c r="G16" s="27">
        <v>14750000000</v>
      </c>
      <c r="H16" s="27">
        <v>15100000000</v>
      </c>
      <c r="I16" s="27">
        <v>14700000000</v>
      </c>
    </row>
    <row r="17" spans="1:9" x14ac:dyDescent="0.25">
      <c r="A17" s="19" t="s">
        <v>5</v>
      </c>
      <c r="B17" s="2">
        <v>1067263085</v>
      </c>
      <c r="C17" s="2">
        <v>1093919985</v>
      </c>
      <c r="D17" s="2">
        <v>1175046793</v>
      </c>
      <c r="E17" s="2">
        <v>1187320593</v>
      </c>
      <c r="F17" s="6">
        <v>1145249788</v>
      </c>
      <c r="G17" s="27">
        <v>1098460804</v>
      </c>
      <c r="H17" s="27">
        <v>1097998082</v>
      </c>
      <c r="I17" s="27">
        <v>1102024504</v>
      </c>
    </row>
    <row r="18" spans="1:9" x14ac:dyDescent="0.25">
      <c r="B18" s="2"/>
      <c r="C18" s="2"/>
      <c r="D18" s="2"/>
      <c r="E18" s="2"/>
    </row>
    <row r="19" spans="1:9" x14ac:dyDescent="0.25">
      <c r="A19" s="18" t="s">
        <v>6</v>
      </c>
      <c r="B19" s="3">
        <f t="shared" ref="B19:D19" si="6">SUM(B20:B21)</f>
        <v>248475865947</v>
      </c>
      <c r="C19" s="3">
        <f t="shared" si="6"/>
        <v>264043720318</v>
      </c>
      <c r="D19" s="3">
        <f t="shared" si="6"/>
        <v>283720473471</v>
      </c>
      <c r="E19" s="3">
        <f>SUM(E20:E21)</f>
        <v>293118259621</v>
      </c>
      <c r="F19" s="3">
        <f>SUM(F20:F21)</f>
        <v>302499019570</v>
      </c>
      <c r="G19" s="3">
        <f t="shared" ref="G19:I19" si="7">SUM(G20:G21)</f>
        <v>325895757387</v>
      </c>
      <c r="H19" s="3">
        <f t="shared" si="7"/>
        <v>338309906406</v>
      </c>
      <c r="I19" s="3">
        <f t="shared" si="7"/>
        <v>349482630746</v>
      </c>
    </row>
    <row r="20" spans="1:9" x14ac:dyDescent="0.25">
      <c r="A20" s="19" t="s">
        <v>96</v>
      </c>
      <c r="B20" s="2">
        <v>247677766071</v>
      </c>
      <c r="C20" s="2">
        <v>263355728683</v>
      </c>
      <c r="D20" s="2">
        <v>282877658640</v>
      </c>
      <c r="E20" s="2">
        <v>292378880713</v>
      </c>
      <c r="F20" s="2">
        <v>301940068190</v>
      </c>
      <c r="G20" s="27">
        <v>325731640136</v>
      </c>
      <c r="H20" s="27">
        <v>338172120826</v>
      </c>
      <c r="I20" s="27">
        <v>348843153349</v>
      </c>
    </row>
    <row r="21" spans="1:9" x14ac:dyDescent="0.25">
      <c r="A21" s="19" t="s">
        <v>7</v>
      </c>
      <c r="B21" s="2">
        <v>798099876</v>
      </c>
      <c r="C21" s="2">
        <v>687991635</v>
      </c>
      <c r="D21" s="2">
        <v>842814831</v>
      </c>
      <c r="E21" s="2">
        <v>739378908</v>
      </c>
      <c r="F21" s="2">
        <v>558951380</v>
      </c>
      <c r="G21" s="27">
        <v>164117251</v>
      </c>
      <c r="H21" s="27">
        <v>137785580</v>
      </c>
      <c r="I21" s="27">
        <v>639477397</v>
      </c>
    </row>
    <row r="22" spans="1:9" x14ac:dyDescent="0.25">
      <c r="B22" s="2"/>
      <c r="C22" s="2"/>
      <c r="D22" s="2"/>
      <c r="E22" s="2"/>
    </row>
    <row r="23" spans="1:9" x14ac:dyDescent="0.25">
      <c r="A23" s="18" t="s">
        <v>56</v>
      </c>
      <c r="B23" s="2">
        <v>3457815627</v>
      </c>
      <c r="C23" s="2">
        <v>3386431974</v>
      </c>
      <c r="D23" s="2">
        <v>3459733729</v>
      </c>
      <c r="E23" s="2">
        <v>3434191474</v>
      </c>
      <c r="F23" s="2">
        <v>3402081532</v>
      </c>
      <c r="G23" s="27">
        <v>3585073008</v>
      </c>
      <c r="H23" s="27">
        <v>3668157957</v>
      </c>
      <c r="I23" s="27">
        <v>6464229039</v>
      </c>
    </row>
    <row r="24" spans="1:9" x14ac:dyDescent="0.25">
      <c r="A24" s="18" t="s">
        <v>57</v>
      </c>
      <c r="B24" s="2">
        <v>10656714682</v>
      </c>
      <c r="C24" s="2">
        <v>11366377050</v>
      </c>
      <c r="D24" s="2">
        <v>13647394024</v>
      </c>
      <c r="E24" s="2">
        <v>13296218604</v>
      </c>
      <c r="F24" s="2">
        <v>13808155036</v>
      </c>
      <c r="G24" s="27">
        <v>6810975185</v>
      </c>
      <c r="H24" s="27">
        <v>6728294953</v>
      </c>
      <c r="I24" s="27">
        <v>4284474928</v>
      </c>
    </row>
    <row r="25" spans="1:9" x14ac:dyDescent="0.25">
      <c r="A25" s="18" t="s">
        <v>58</v>
      </c>
      <c r="B25" s="2">
        <v>25145280</v>
      </c>
      <c r="C25" s="2">
        <v>25145280</v>
      </c>
      <c r="D25" s="2">
        <v>25145280</v>
      </c>
      <c r="E25" s="2">
        <v>25145280</v>
      </c>
      <c r="F25" s="2">
        <v>25145280</v>
      </c>
      <c r="G25" s="27">
        <v>25145280</v>
      </c>
      <c r="H25" s="27">
        <v>25145280</v>
      </c>
      <c r="I25" s="27">
        <v>25145280</v>
      </c>
    </row>
    <row r="26" spans="1:9" x14ac:dyDescent="0.25">
      <c r="B26" s="3">
        <f t="shared" ref="B26:D26" si="8">B7+B11+B14+B15+B19+B23+B24+B25</f>
        <v>316837358871</v>
      </c>
      <c r="C26" s="3">
        <f t="shared" si="8"/>
        <v>331790028873</v>
      </c>
      <c r="D26" s="3">
        <f t="shared" si="8"/>
        <v>353077301849</v>
      </c>
      <c r="E26" s="3">
        <f>E7+E11+E14+E15+E19+E23+E24+E25</f>
        <v>364594973475</v>
      </c>
      <c r="F26" s="3">
        <f>F7+F11+F14+F15+F19+F23+F24+F25</f>
        <v>369828018487</v>
      </c>
      <c r="G26" s="3">
        <f t="shared" ref="G26:I26" si="9">G7+G11+G14+G15+G19+G23+G24+G25</f>
        <v>388279801713</v>
      </c>
      <c r="H26" s="3">
        <f t="shared" si="9"/>
        <v>402426028384</v>
      </c>
      <c r="I26" s="3">
        <f t="shared" si="9"/>
        <v>414391944386</v>
      </c>
    </row>
    <row r="27" spans="1:9" x14ac:dyDescent="0.25">
      <c r="B27" s="2"/>
      <c r="C27" s="2"/>
      <c r="D27" s="2"/>
      <c r="E27" s="2"/>
    </row>
    <row r="28" spans="1:9" ht="15.75" thickBot="1" x14ac:dyDescent="0.3">
      <c r="A28" s="20" t="s">
        <v>59</v>
      </c>
      <c r="B28" s="2"/>
      <c r="C28" s="2"/>
      <c r="D28" s="2"/>
      <c r="E28" s="2"/>
    </row>
    <row r="29" spans="1:9" x14ac:dyDescent="0.25">
      <c r="A29" s="18" t="s">
        <v>60</v>
      </c>
      <c r="B29" s="2"/>
      <c r="C29" s="2"/>
      <c r="D29" s="2"/>
      <c r="E29" s="2"/>
    </row>
    <row r="30" spans="1:9" x14ac:dyDescent="0.25">
      <c r="A30" s="18" t="s">
        <v>61</v>
      </c>
      <c r="B30" s="2">
        <v>10352742228</v>
      </c>
      <c r="C30" s="2">
        <v>8457190480</v>
      </c>
      <c r="D30" s="2">
        <v>17491951233</v>
      </c>
      <c r="E30" s="2">
        <v>17445492651</v>
      </c>
      <c r="F30" s="2">
        <v>17647691180</v>
      </c>
      <c r="G30" s="27">
        <v>21572965246</v>
      </c>
      <c r="H30" s="27">
        <v>24068961687</v>
      </c>
      <c r="I30" s="27">
        <v>18856049773</v>
      </c>
    </row>
    <row r="31" spans="1:9" x14ac:dyDescent="0.25">
      <c r="B31" s="2"/>
      <c r="C31" s="2"/>
      <c r="D31" s="2"/>
      <c r="E31" s="2"/>
    </row>
    <row r="32" spans="1:9" x14ac:dyDescent="0.25">
      <c r="A32" s="18" t="s">
        <v>62</v>
      </c>
      <c r="B32" s="3">
        <f t="shared" ref="B32:D32" si="10">SUM(B33:B37)</f>
        <v>275473229444</v>
      </c>
      <c r="C32" s="3">
        <f t="shared" si="10"/>
        <v>289825150994</v>
      </c>
      <c r="D32" s="3">
        <f t="shared" si="10"/>
        <v>296932149379</v>
      </c>
      <c r="E32" s="3">
        <f>SUM(E33:E37)</f>
        <v>306881045220</v>
      </c>
      <c r="F32" s="3">
        <f>SUM(F33:F37)</f>
        <v>308484114960</v>
      </c>
      <c r="G32" s="3">
        <f t="shared" ref="G32:I32" si="11">SUM(G33:G37)</f>
        <v>325554258563</v>
      </c>
      <c r="H32" s="3">
        <f t="shared" si="11"/>
        <v>332670030529</v>
      </c>
      <c r="I32" s="3">
        <f t="shared" si="11"/>
        <v>345556352855</v>
      </c>
    </row>
    <row r="33" spans="1:9" x14ac:dyDescent="0.25">
      <c r="A33" s="19" t="s">
        <v>97</v>
      </c>
      <c r="B33" s="2">
        <v>26235388476</v>
      </c>
      <c r="C33" s="2">
        <v>23660355277</v>
      </c>
      <c r="D33" s="2">
        <v>17236073427</v>
      </c>
      <c r="E33" s="2">
        <v>27432069222</v>
      </c>
      <c r="F33" s="2">
        <v>22760772563</v>
      </c>
      <c r="G33" s="27">
        <v>18436616560</v>
      </c>
      <c r="H33" s="27">
        <v>23236308806</v>
      </c>
      <c r="I33" s="27">
        <v>22702850818</v>
      </c>
    </row>
    <row r="34" spans="1:9" x14ac:dyDescent="0.25">
      <c r="A34" s="19" t="s">
        <v>8</v>
      </c>
      <c r="B34" s="2">
        <v>1918397596</v>
      </c>
      <c r="C34" s="2">
        <v>1505709106</v>
      </c>
      <c r="D34" s="2">
        <v>1764844052</v>
      </c>
      <c r="E34" s="2">
        <v>1876268141</v>
      </c>
      <c r="F34" s="2">
        <v>2769008359</v>
      </c>
      <c r="G34" s="27">
        <v>2447230537</v>
      </c>
      <c r="H34" s="27">
        <v>3660060093</v>
      </c>
      <c r="I34" s="27">
        <v>1925772146</v>
      </c>
    </row>
    <row r="35" spans="1:9" x14ac:dyDescent="0.25">
      <c r="A35" s="19" t="s">
        <v>98</v>
      </c>
      <c r="B35" s="2">
        <v>21914679610</v>
      </c>
      <c r="C35" s="2">
        <v>23517520649</v>
      </c>
      <c r="D35" s="2">
        <v>24961699725</v>
      </c>
      <c r="E35" s="2">
        <v>26989253619</v>
      </c>
      <c r="F35" s="2">
        <v>30119359447</v>
      </c>
      <c r="G35" s="27">
        <v>40111080915</v>
      </c>
      <c r="H35" s="27">
        <v>39676782426</v>
      </c>
      <c r="I35" s="27">
        <v>36768622434</v>
      </c>
    </row>
    <row r="36" spans="1:9" x14ac:dyDescent="0.25">
      <c r="A36" s="19" t="s">
        <v>9</v>
      </c>
      <c r="B36" s="2">
        <v>176992749353</v>
      </c>
      <c r="C36" s="2">
        <v>192991288701</v>
      </c>
      <c r="D36" s="2">
        <v>201714327284</v>
      </c>
      <c r="E36" s="2">
        <v>198437592088</v>
      </c>
      <c r="F36" s="2">
        <v>200640027305</v>
      </c>
      <c r="G36" s="27">
        <v>201658714682</v>
      </c>
      <c r="H36" s="27">
        <v>196790339583</v>
      </c>
      <c r="I36" s="27">
        <v>207041281133</v>
      </c>
    </row>
    <row r="37" spans="1:9" x14ac:dyDescent="0.25">
      <c r="A37" s="19" t="s">
        <v>10</v>
      </c>
      <c r="B37" s="2">
        <v>48412014409</v>
      </c>
      <c r="C37" s="2">
        <v>48150277261</v>
      </c>
      <c r="D37" s="2">
        <v>51255204891</v>
      </c>
      <c r="E37" s="2">
        <v>52145862150</v>
      </c>
      <c r="F37" s="2">
        <v>52194947286</v>
      </c>
      <c r="G37" s="27">
        <v>62900615869</v>
      </c>
      <c r="H37" s="27">
        <v>69306539621</v>
      </c>
      <c r="I37" s="27">
        <v>77117826324</v>
      </c>
    </row>
    <row r="38" spans="1:9" x14ac:dyDescent="0.25">
      <c r="B38" s="2"/>
      <c r="C38" s="2"/>
      <c r="D38" s="2"/>
      <c r="E38" s="2"/>
    </row>
    <row r="39" spans="1:9" x14ac:dyDescent="0.25">
      <c r="A39" s="18" t="s">
        <v>63</v>
      </c>
      <c r="B39" s="2">
        <v>1000000000</v>
      </c>
      <c r="C39" s="2">
        <v>1000000000</v>
      </c>
      <c r="D39" s="2">
        <v>5000000000</v>
      </c>
      <c r="E39" s="2">
        <v>5000000000</v>
      </c>
      <c r="F39" s="2">
        <v>5000000000</v>
      </c>
      <c r="G39" s="27">
        <v>8250000000</v>
      </c>
      <c r="H39" s="27">
        <v>11000000000</v>
      </c>
      <c r="I39" s="27">
        <v>11500000000</v>
      </c>
    </row>
    <row r="40" spans="1:9" x14ac:dyDescent="0.25">
      <c r="A40" s="18" t="s">
        <v>64</v>
      </c>
      <c r="B40" s="2">
        <v>18358747773</v>
      </c>
      <c r="C40" s="2">
        <v>20996688520</v>
      </c>
      <c r="D40" s="2">
        <v>21223936584</v>
      </c>
      <c r="E40" s="2">
        <v>22788669706</v>
      </c>
      <c r="F40" s="2">
        <v>26111265502</v>
      </c>
      <c r="G40" s="27">
        <v>18718442647</v>
      </c>
      <c r="H40" s="27">
        <v>20180017022</v>
      </c>
      <c r="I40" s="27">
        <v>23669928289</v>
      </c>
    </row>
    <row r="41" spans="1:9" x14ac:dyDescent="0.25">
      <c r="B41" s="3">
        <f t="shared" ref="B41:I41" si="12">B30+B32+B39+B40</f>
        <v>305184719445</v>
      </c>
      <c r="C41" s="3">
        <f t="shared" si="12"/>
        <v>320279029994</v>
      </c>
      <c r="D41" s="3">
        <f t="shared" si="12"/>
        <v>340648037196</v>
      </c>
      <c r="E41" s="3">
        <f t="shared" si="12"/>
        <v>352115207577</v>
      </c>
      <c r="F41" s="3">
        <f t="shared" si="12"/>
        <v>357243071642</v>
      </c>
      <c r="G41" s="3">
        <f t="shared" si="12"/>
        <v>374095666456</v>
      </c>
      <c r="H41" s="3">
        <f t="shared" si="12"/>
        <v>387919009238</v>
      </c>
      <c r="I41" s="3">
        <f t="shared" si="12"/>
        <v>399582330917</v>
      </c>
    </row>
    <row r="42" spans="1:9" x14ac:dyDescent="0.25">
      <c r="A42" s="18" t="s">
        <v>65</v>
      </c>
      <c r="B42" s="2"/>
      <c r="C42" s="2"/>
      <c r="D42" s="2"/>
      <c r="E42" s="2"/>
    </row>
    <row r="43" spans="1:9" x14ac:dyDescent="0.25">
      <c r="A43" s="19" t="s">
        <v>11</v>
      </c>
      <c r="B43" s="2">
        <v>6788738880</v>
      </c>
      <c r="C43" s="2">
        <v>7128175820</v>
      </c>
      <c r="D43" s="2">
        <v>7128175820</v>
      </c>
      <c r="E43" s="2">
        <v>7128175820</v>
      </c>
      <c r="F43" s="2">
        <v>7840993400</v>
      </c>
      <c r="G43" s="27">
        <v>7840993400</v>
      </c>
      <c r="H43" s="27">
        <v>8625092740</v>
      </c>
      <c r="I43" s="27">
        <v>8625092740</v>
      </c>
    </row>
    <row r="44" spans="1:9" x14ac:dyDescent="0.25">
      <c r="A44" s="19" t="s">
        <v>99</v>
      </c>
      <c r="B44" s="2"/>
      <c r="C44" s="2"/>
      <c r="D44" s="2"/>
      <c r="E44" s="2"/>
    </row>
    <row r="45" spans="1:9" x14ac:dyDescent="0.25">
      <c r="A45" s="19" t="s">
        <v>100</v>
      </c>
      <c r="B45" s="2">
        <v>2665574305</v>
      </c>
      <c r="C45" s="2">
        <v>2765875624</v>
      </c>
      <c r="D45" s="2">
        <v>3055051106</v>
      </c>
      <c r="E45" s="2">
        <v>3099858930</v>
      </c>
      <c r="F45" s="2">
        <v>3193833706</v>
      </c>
      <c r="G45" s="27">
        <v>3718571650</v>
      </c>
      <c r="H45" s="27">
        <v>3876034197</v>
      </c>
      <c r="I45" s="27">
        <v>3996274788</v>
      </c>
    </row>
    <row r="46" spans="1:9" x14ac:dyDescent="0.25">
      <c r="A46" s="19" t="s">
        <v>12</v>
      </c>
      <c r="B46" s="2">
        <v>402850965</v>
      </c>
      <c r="C46" s="2">
        <v>402850965</v>
      </c>
      <c r="D46" s="2">
        <v>516507063</v>
      </c>
      <c r="E46" s="2">
        <v>516507063</v>
      </c>
      <c r="F46" s="2">
        <v>516507063</v>
      </c>
      <c r="G46" s="27">
        <v>717363208</v>
      </c>
      <c r="H46" s="27">
        <v>717363208</v>
      </c>
      <c r="I46" s="27">
        <v>717363208</v>
      </c>
    </row>
    <row r="47" spans="1:9" x14ac:dyDescent="0.25">
      <c r="A47" s="19" t="s">
        <v>101</v>
      </c>
      <c r="B47" s="2">
        <v>362198654</v>
      </c>
      <c r="C47" s="2">
        <v>362198654</v>
      </c>
      <c r="D47" s="2">
        <v>352137580</v>
      </c>
      <c r="E47" s="2">
        <v>352137580</v>
      </c>
      <c r="F47" s="2">
        <v>352137580</v>
      </c>
      <c r="G47" s="27">
        <v>342076506</v>
      </c>
      <c r="H47" s="27">
        <v>342076506</v>
      </c>
      <c r="I47" s="27">
        <v>342076506</v>
      </c>
    </row>
    <row r="48" spans="1:9" x14ac:dyDescent="0.25">
      <c r="A48" s="19" t="s">
        <v>13</v>
      </c>
      <c r="B48" s="2">
        <v>1116377455</v>
      </c>
      <c r="C48" s="2">
        <v>524935516</v>
      </c>
      <c r="D48" s="2">
        <v>1032049567</v>
      </c>
      <c r="E48" s="2">
        <v>1033062226</v>
      </c>
      <c r="F48" s="2">
        <v>325336400</v>
      </c>
      <c r="G48" s="27">
        <v>1210827523</v>
      </c>
      <c r="H48" s="27">
        <v>603891160</v>
      </c>
      <c r="I48" s="27">
        <v>785656454</v>
      </c>
    </row>
    <row r="49" spans="1:10" x14ac:dyDescent="0.25">
      <c r="B49" s="3">
        <f t="shared" ref="B49:D49" si="13">SUM(B43:B48)</f>
        <v>11335740259</v>
      </c>
      <c r="C49" s="3">
        <f t="shared" si="13"/>
        <v>11184036579</v>
      </c>
      <c r="D49" s="3">
        <f t="shared" si="13"/>
        <v>12083921136</v>
      </c>
      <c r="E49" s="3">
        <f>SUM(E43:E48)</f>
        <v>12129741619</v>
      </c>
      <c r="F49" s="3">
        <f>SUM(F43:F48)</f>
        <v>12228808149</v>
      </c>
      <c r="G49" s="3">
        <f t="shared" ref="G49:I49" si="14">SUM(G43:G48)</f>
        <v>13829832287</v>
      </c>
      <c r="H49" s="3">
        <f t="shared" si="14"/>
        <v>14164457811</v>
      </c>
      <c r="I49" s="3">
        <f t="shared" si="14"/>
        <v>14466463696</v>
      </c>
    </row>
    <row r="50" spans="1:10" x14ac:dyDescent="0.25">
      <c r="A50" s="18" t="s">
        <v>66</v>
      </c>
      <c r="B50" s="2">
        <v>316899166</v>
      </c>
      <c r="C50" s="2">
        <v>326962299</v>
      </c>
      <c r="D50" s="2">
        <v>345343515</v>
      </c>
      <c r="E50" s="2">
        <v>350024280</v>
      </c>
      <c r="F50" s="2">
        <v>356138695</v>
      </c>
      <c r="G50" s="27">
        <v>354302969</v>
      </c>
      <c r="H50" s="27">
        <v>342561332</v>
      </c>
      <c r="I50" s="27">
        <v>343149771</v>
      </c>
    </row>
    <row r="51" spans="1:10" x14ac:dyDescent="0.25">
      <c r="A51" s="1"/>
      <c r="B51" s="3">
        <f>B41+B49+B50+1</f>
        <v>316837358871</v>
      </c>
      <c r="C51" s="3">
        <f>C41+C49+C50+1</f>
        <v>331790028873</v>
      </c>
      <c r="D51" s="3">
        <f>D41+D49+D50+2</f>
        <v>353077301849</v>
      </c>
      <c r="E51" s="3">
        <f>E41+E49+E50-1</f>
        <v>364594973475</v>
      </c>
      <c r="F51" s="3">
        <f>F41+F49+F50+1</f>
        <v>369828018487</v>
      </c>
      <c r="G51" s="3">
        <f t="shared" ref="G51:I51" si="15">G41+G49+G50+1</f>
        <v>388279801713</v>
      </c>
      <c r="H51" s="3">
        <f t="shared" si="15"/>
        <v>402426028382</v>
      </c>
      <c r="I51" s="3">
        <f t="shared" si="15"/>
        <v>414391944385</v>
      </c>
    </row>
    <row r="53" spans="1:10" x14ac:dyDescent="0.25">
      <c r="A53" s="14" t="s">
        <v>67</v>
      </c>
      <c r="B53" s="15">
        <f>B49/B54</f>
        <v>16.697858703029095</v>
      </c>
      <c r="C53" s="15">
        <f t="shared" ref="C53:I53" si="16">C49/C54</f>
        <v>15.68989999884711</v>
      </c>
      <c r="D53" s="15">
        <f t="shared" si="16"/>
        <v>16.952333165093002</v>
      </c>
      <c r="E53" s="15">
        <f t="shared" si="16"/>
        <v>17.016613963093857</v>
      </c>
      <c r="F53" s="15">
        <f t="shared" si="16"/>
        <v>15.595993422211018</v>
      </c>
      <c r="G53" s="15">
        <f t="shared" si="16"/>
        <v>17.637857324302811</v>
      </c>
      <c r="H53" s="15">
        <f t="shared" si="16"/>
        <v>16.422383199789223</v>
      </c>
      <c r="I53" s="15">
        <f t="shared" si="16"/>
        <v>16.772531185560332</v>
      </c>
      <c r="J53" s="15"/>
    </row>
    <row r="54" spans="1:10" x14ac:dyDescent="0.25">
      <c r="A54" s="14" t="s">
        <v>68</v>
      </c>
      <c r="B54" s="1">
        <f t="shared" ref="B54:F54" si="17">B43/10</f>
        <v>678873888</v>
      </c>
      <c r="C54" s="1">
        <f t="shared" si="17"/>
        <v>712817582</v>
      </c>
      <c r="D54" s="1">
        <f t="shared" si="17"/>
        <v>712817582</v>
      </c>
      <c r="E54" s="1">
        <f t="shared" si="17"/>
        <v>712817582</v>
      </c>
      <c r="F54" s="1">
        <f t="shared" si="17"/>
        <v>784099340</v>
      </c>
      <c r="G54" s="1">
        <f>G43/10</f>
        <v>784099340</v>
      </c>
      <c r="H54" s="1">
        <f>H43/10</f>
        <v>862509274</v>
      </c>
      <c r="I54" s="1">
        <f>I43/10</f>
        <v>862509274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pane xSplit="1" ySplit="6" topLeftCell="H37" activePane="bottomRight" state="frozen"/>
      <selection pane="topRight" activeCell="B1" sqref="B1"/>
      <selection pane="bottomLeft" activeCell="A4" sqref="A4"/>
      <selection pane="bottomRight" activeCell="I42" sqref="I42"/>
    </sheetView>
  </sheetViews>
  <sheetFormatPr defaultRowHeight="15" x14ac:dyDescent="0.25"/>
  <cols>
    <col min="1" max="1" width="44.42578125" customWidth="1"/>
    <col min="2" max="4" width="16" bestFit="1" customWidth="1"/>
    <col min="5" max="5" width="18" bestFit="1" customWidth="1"/>
    <col min="6" max="6" width="17.140625" customWidth="1"/>
    <col min="7" max="7" width="16.42578125" customWidth="1"/>
    <col min="8" max="8" width="16" customWidth="1"/>
    <col min="9" max="9" width="17" customWidth="1"/>
  </cols>
  <sheetData>
    <row r="1" spans="1:9" x14ac:dyDescent="0.25">
      <c r="A1" s="11" t="s">
        <v>0</v>
      </c>
    </row>
    <row r="2" spans="1:9" x14ac:dyDescent="0.25">
      <c r="A2" s="1" t="s">
        <v>119</v>
      </c>
    </row>
    <row r="3" spans="1:9" x14ac:dyDescent="0.25">
      <c r="A3" t="s">
        <v>51</v>
      </c>
    </row>
    <row r="5" spans="1:9" x14ac:dyDescent="0.25">
      <c r="A5" s="1"/>
      <c r="B5" s="26" t="s">
        <v>47</v>
      </c>
      <c r="C5" s="26" t="s">
        <v>46</v>
      </c>
      <c r="D5" s="26" t="s">
        <v>48</v>
      </c>
      <c r="E5" s="26" t="s">
        <v>47</v>
      </c>
      <c r="F5" s="26" t="s">
        <v>46</v>
      </c>
      <c r="G5" s="23" t="s">
        <v>48</v>
      </c>
      <c r="H5" s="26" t="s">
        <v>47</v>
      </c>
      <c r="I5" s="26" t="s">
        <v>46</v>
      </c>
    </row>
    <row r="6" spans="1:9" ht="15.75" x14ac:dyDescent="0.25">
      <c r="B6" s="12">
        <v>42916</v>
      </c>
      <c r="C6" s="12">
        <v>43008</v>
      </c>
      <c r="D6" s="12">
        <v>43190</v>
      </c>
      <c r="E6" s="12">
        <v>43281</v>
      </c>
      <c r="F6" s="12">
        <v>43373</v>
      </c>
      <c r="G6" s="24">
        <v>43555</v>
      </c>
      <c r="H6" s="24">
        <v>43646</v>
      </c>
      <c r="I6" s="24">
        <v>43738</v>
      </c>
    </row>
    <row r="7" spans="1:9" x14ac:dyDescent="0.25">
      <c r="A7" s="14" t="s">
        <v>69</v>
      </c>
    </row>
    <row r="8" spans="1:9" x14ac:dyDescent="0.25">
      <c r="A8" s="18" t="s">
        <v>70</v>
      </c>
      <c r="B8" s="3">
        <f t="shared" ref="B8:I8" si="0">B9-B10</f>
        <v>4056163020</v>
      </c>
      <c r="C8" s="3">
        <f t="shared" si="0"/>
        <v>5964059130</v>
      </c>
      <c r="D8" s="3">
        <f t="shared" si="0"/>
        <v>1814119474</v>
      </c>
      <c r="E8" s="3">
        <f t="shared" si="0"/>
        <v>3371669273</v>
      </c>
      <c r="F8" s="3">
        <f t="shared" si="0"/>
        <v>5899484930</v>
      </c>
      <c r="G8" s="3">
        <f t="shared" si="0"/>
        <v>2409054790</v>
      </c>
      <c r="H8" s="3">
        <f t="shared" si="0"/>
        <v>4826903231</v>
      </c>
      <c r="I8" s="3">
        <f t="shared" si="0"/>
        <v>7055989913</v>
      </c>
    </row>
    <row r="9" spans="1:9" x14ac:dyDescent="0.25">
      <c r="A9" s="19" t="s">
        <v>15</v>
      </c>
      <c r="B9" s="2">
        <v>13784343447</v>
      </c>
      <c r="C9" s="2">
        <v>20865783391</v>
      </c>
      <c r="D9" s="2">
        <v>7409628633</v>
      </c>
      <c r="E9" s="2">
        <v>15526358719</v>
      </c>
      <c r="F9" s="2">
        <v>24518501131</v>
      </c>
      <c r="G9" s="27">
        <v>8860253060</v>
      </c>
      <c r="H9" s="27">
        <v>18230964119</v>
      </c>
      <c r="I9" s="27">
        <v>28003557221</v>
      </c>
    </row>
    <row r="10" spans="1:9" x14ac:dyDescent="0.25">
      <c r="A10" s="19" t="s">
        <v>16</v>
      </c>
      <c r="B10" s="2">
        <v>9728180427</v>
      </c>
      <c r="C10" s="2">
        <v>14901724261</v>
      </c>
      <c r="D10" s="2">
        <v>5595509159</v>
      </c>
      <c r="E10" s="2">
        <v>12154689446</v>
      </c>
      <c r="F10" s="2">
        <v>18619016201</v>
      </c>
      <c r="G10" s="27">
        <v>6451198270</v>
      </c>
      <c r="H10" s="27">
        <v>13404060888</v>
      </c>
      <c r="I10" s="27">
        <v>20947567308</v>
      </c>
    </row>
    <row r="11" spans="1:9" x14ac:dyDescent="0.25">
      <c r="B11" s="2"/>
      <c r="C11" s="2"/>
      <c r="D11" s="2"/>
      <c r="E11" s="2"/>
      <c r="F11" s="2"/>
    </row>
    <row r="12" spans="1:9" x14ac:dyDescent="0.25">
      <c r="A12" s="19" t="s">
        <v>102</v>
      </c>
      <c r="B12" s="2">
        <v>49569223</v>
      </c>
      <c r="C12" s="2">
        <v>76144320</v>
      </c>
      <c r="D12" s="2">
        <v>68296879</v>
      </c>
      <c r="E12" s="2">
        <v>210033208</v>
      </c>
      <c r="F12" s="2">
        <v>298837102</v>
      </c>
      <c r="G12" s="27">
        <v>118568273</v>
      </c>
      <c r="H12" s="27">
        <v>477120532</v>
      </c>
      <c r="I12" s="27">
        <v>625303514</v>
      </c>
    </row>
    <row r="13" spans="1:9" x14ac:dyDescent="0.25">
      <c r="A13" s="19" t="s">
        <v>17</v>
      </c>
      <c r="B13" s="2">
        <v>314281304</v>
      </c>
      <c r="C13" s="2">
        <v>459672110</v>
      </c>
      <c r="D13" s="2">
        <v>162753350</v>
      </c>
      <c r="E13" s="2">
        <v>322259253</v>
      </c>
      <c r="F13" s="2">
        <v>433407061</v>
      </c>
      <c r="G13" s="27">
        <v>142377893</v>
      </c>
      <c r="H13" s="27">
        <v>347531891</v>
      </c>
      <c r="I13" s="27">
        <v>498881362</v>
      </c>
    </row>
    <row r="14" spans="1:9" x14ac:dyDescent="0.25">
      <c r="A14" s="19" t="s">
        <v>103</v>
      </c>
      <c r="B14" s="2">
        <v>371178809</v>
      </c>
      <c r="C14" s="2">
        <v>566725028</v>
      </c>
      <c r="D14" s="2">
        <v>109547255</v>
      </c>
      <c r="E14" s="2">
        <v>324963046</v>
      </c>
      <c r="F14" s="2">
        <v>424821491</v>
      </c>
      <c r="G14" s="27">
        <v>119717992</v>
      </c>
      <c r="H14" s="27">
        <v>345487042</v>
      </c>
      <c r="I14" s="27">
        <v>469511771</v>
      </c>
    </row>
    <row r="15" spans="1:9" x14ac:dyDescent="0.25">
      <c r="B15" s="3">
        <f t="shared" ref="B15:D15" si="1">SUM(B12:B14)</f>
        <v>735029336</v>
      </c>
      <c r="C15" s="3">
        <f t="shared" si="1"/>
        <v>1102541458</v>
      </c>
      <c r="D15" s="3">
        <f t="shared" si="1"/>
        <v>340597484</v>
      </c>
      <c r="E15" s="3">
        <f>SUM(E12:E14)</f>
        <v>857255507</v>
      </c>
      <c r="F15" s="3">
        <f>SUM(F12:F14)</f>
        <v>1157065654</v>
      </c>
      <c r="G15" s="3">
        <f t="shared" ref="G15:I15" si="2">SUM(G12:G14)</f>
        <v>380664158</v>
      </c>
      <c r="H15" s="3">
        <f t="shared" si="2"/>
        <v>1170139465</v>
      </c>
      <c r="I15" s="3">
        <f t="shared" si="2"/>
        <v>1593696647</v>
      </c>
    </row>
    <row r="16" spans="1:9" x14ac:dyDescent="0.25">
      <c r="B16" s="3">
        <f t="shared" ref="B16:I16" si="3">B8+B15</f>
        <v>4791192356</v>
      </c>
      <c r="C16" s="3">
        <f t="shared" si="3"/>
        <v>7066600588</v>
      </c>
      <c r="D16" s="3">
        <f t="shared" si="3"/>
        <v>2154716958</v>
      </c>
      <c r="E16" s="3">
        <f t="shared" si="3"/>
        <v>4228924780</v>
      </c>
      <c r="F16" s="3">
        <f t="shared" si="3"/>
        <v>7056550584</v>
      </c>
      <c r="G16" s="3">
        <f t="shared" si="3"/>
        <v>2789718948</v>
      </c>
      <c r="H16" s="3">
        <f t="shared" si="3"/>
        <v>5997042696</v>
      </c>
      <c r="I16" s="3">
        <f t="shared" si="3"/>
        <v>8649686560</v>
      </c>
    </row>
    <row r="17" spans="1:9" x14ac:dyDescent="0.25">
      <c r="A17" s="22" t="s">
        <v>71</v>
      </c>
      <c r="B17" s="2"/>
      <c r="C17" s="2"/>
      <c r="D17" s="2"/>
      <c r="E17" s="2"/>
    </row>
    <row r="18" spans="1:9" x14ac:dyDescent="0.25">
      <c r="A18" s="19" t="s">
        <v>18</v>
      </c>
      <c r="B18" s="2">
        <v>1407027201</v>
      </c>
      <c r="C18" s="2">
        <v>2072505431</v>
      </c>
      <c r="D18" s="2">
        <v>882934880</v>
      </c>
      <c r="E18" s="2">
        <v>1647757647</v>
      </c>
      <c r="F18" s="2">
        <v>2483487775</v>
      </c>
      <c r="G18" s="27">
        <v>858521492</v>
      </c>
      <c r="H18" s="27">
        <v>1767204185</v>
      </c>
      <c r="I18" s="27">
        <v>2663590659</v>
      </c>
    </row>
    <row r="19" spans="1:9" x14ac:dyDescent="0.25">
      <c r="A19" s="19" t="s">
        <v>104</v>
      </c>
      <c r="B19" s="2">
        <v>273504272</v>
      </c>
      <c r="C19" s="2">
        <v>422448737</v>
      </c>
      <c r="D19" s="2">
        <v>136740678</v>
      </c>
      <c r="E19" s="2">
        <v>292260134</v>
      </c>
      <c r="F19" s="2">
        <v>444779605</v>
      </c>
      <c r="G19" s="27">
        <v>164842074</v>
      </c>
      <c r="H19" s="27">
        <v>372082785</v>
      </c>
      <c r="I19" s="27">
        <v>552539188</v>
      </c>
    </row>
    <row r="20" spans="1:9" x14ac:dyDescent="0.25">
      <c r="A20" s="19" t="s">
        <v>19</v>
      </c>
      <c r="B20" s="2">
        <v>5623867</v>
      </c>
      <c r="C20" s="2">
        <v>7342084</v>
      </c>
      <c r="D20" s="2">
        <v>2328015</v>
      </c>
      <c r="E20" s="2">
        <v>6668923</v>
      </c>
      <c r="F20" s="2">
        <v>11160223</v>
      </c>
      <c r="G20" s="27">
        <v>3652400</v>
      </c>
      <c r="H20" s="27">
        <v>4868935</v>
      </c>
      <c r="I20" s="27">
        <v>5687885</v>
      </c>
    </row>
    <row r="21" spans="1:9" x14ac:dyDescent="0.25">
      <c r="A21" s="19" t="s">
        <v>105</v>
      </c>
      <c r="B21" s="2">
        <v>13819315</v>
      </c>
      <c r="C21" s="2">
        <v>20783261</v>
      </c>
      <c r="D21" s="2">
        <v>22105987</v>
      </c>
      <c r="E21" s="2">
        <v>45258773</v>
      </c>
      <c r="F21" s="2">
        <v>68580226</v>
      </c>
      <c r="G21" s="27">
        <v>22937903</v>
      </c>
      <c r="H21" s="27">
        <v>44387985</v>
      </c>
      <c r="I21" s="27">
        <v>62955874</v>
      </c>
    </row>
    <row r="22" spans="1:9" x14ac:dyDescent="0.25">
      <c r="A22" s="19" t="s">
        <v>106</v>
      </c>
      <c r="B22" s="2">
        <v>60773705</v>
      </c>
      <c r="C22" s="2">
        <v>89817055</v>
      </c>
      <c r="D22" s="2">
        <v>40531026</v>
      </c>
      <c r="E22" s="2">
        <v>82276518</v>
      </c>
      <c r="F22" s="2">
        <v>118488790</v>
      </c>
      <c r="G22" s="27">
        <v>42527790</v>
      </c>
      <c r="H22" s="27">
        <v>89165460</v>
      </c>
      <c r="I22" s="27">
        <v>127988564</v>
      </c>
    </row>
    <row r="23" spans="1:9" x14ac:dyDescent="0.25">
      <c r="A23" s="19" t="s">
        <v>20</v>
      </c>
      <c r="B23" s="2">
        <v>5951125</v>
      </c>
      <c r="C23" s="2">
        <v>8623625</v>
      </c>
      <c r="D23" s="2">
        <v>3422742</v>
      </c>
      <c r="E23" s="2">
        <v>6578742</v>
      </c>
      <c r="F23" s="2">
        <v>9658742</v>
      </c>
      <c r="G23" s="27">
        <v>4397454</v>
      </c>
      <c r="H23" s="27">
        <v>8482670</v>
      </c>
      <c r="I23" s="27">
        <v>12468738</v>
      </c>
    </row>
    <row r="24" spans="1:9" x14ac:dyDescent="0.25">
      <c r="A24" s="19" t="s">
        <v>21</v>
      </c>
      <c r="B24" s="2">
        <v>832200</v>
      </c>
      <c r="C24" s="2">
        <v>1086600</v>
      </c>
      <c r="D24" s="2">
        <v>198600</v>
      </c>
      <c r="E24" s="2">
        <v>691600</v>
      </c>
      <c r="F24" s="2">
        <v>1083400</v>
      </c>
      <c r="G24" s="27">
        <v>495600</v>
      </c>
      <c r="H24" s="27">
        <v>1166700</v>
      </c>
      <c r="I24" s="27">
        <v>1477900</v>
      </c>
    </row>
    <row r="25" spans="1:9" x14ac:dyDescent="0.25">
      <c r="A25" s="19" t="s">
        <v>107</v>
      </c>
      <c r="B25" s="2"/>
      <c r="C25" s="2"/>
      <c r="D25" s="2"/>
      <c r="E25" s="2">
        <v>46000</v>
      </c>
      <c r="F25" s="2">
        <v>101200</v>
      </c>
      <c r="G25" s="27">
        <v>60000</v>
      </c>
      <c r="H25" s="27">
        <v>100000</v>
      </c>
      <c r="I25" s="27">
        <v>152000</v>
      </c>
    </row>
    <row r="26" spans="1:9" x14ac:dyDescent="0.25">
      <c r="A26" s="19" t="s">
        <v>108</v>
      </c>
      <c r="B26" s="2">
        <v>385076</v>
      </c>
      <c r="C26" s="2">
        <v>676025</v>
      </c>
      <c r="D26" s="2">
        <v>215625</v>
      </c>
      <c r="E26" s="2">
        <v>460000</v>
      </c>
      <c r="F26" s="2">
        <v>675625</v>
      </c>
      <c r="G26" s="27">
        <v>380000</v>
      </c>
      <c r="H26" s="27">
        <v>470000</v>
      </c>
      <c r="I26" s="27">
        <v>700000</v>
      </c>
    </row>
    <row r="27" spans="1:9" x14ac:dyDescent="0.25">
      <c r="A27" s="19" t="s">
        <v>109</v>
      </c>
      <c r="B27" s="2">
        <v>211270031</v>
      </c>
      <c r="C27" s="2">
        <v>328494643</v>
      </c>
      <c r="D27" s="2">
        <v>108270380</v>
      </c>
      <c r="E27" s="2">
        <v>221773805</v>
      </c>
      <c r="F27" s="2">
        <v>366675652</v>
      </c>
      <c r="G27" s="27">
        <v>124349299</v>
      </c>
      <c r="H27" s="27">
        <v>280697318</v>
      </c>
      <c r="I27" s="27">
        <v>429216344</v>
      </c>
    </row>
    <row r="28" spans="1:9" x14ac:dyDescent="0.25">
      <c r="A28" s="19" t="s">
        <v>22</v>
      </c>
      <c r="B28" s="2">
        <v>35794078</v>
      </c>
      <c r="C28" s="2">
        <v>53691117</v>
      </c>
      <c r="D28" s="2">
        <v>21645090</v>
      </c>
      <c r="E28" s="2">
        <v>40839182</v>
      </c>
      <c r="F28" s="2">
        <v>61258772</v>
      </c>
      <c r="G28" s="27">
        <v>25890624</v>
      </c>
      <c r="H28" s="27">
        <v>49173841</v>
      </c>
      <c r="I28" s="27">
        <v>73760761</v>
      </c>
    </row>
    <row r="29" spans="1:9" x14ac:dyDescent="0.25">
      <c r="A29" s="19" t="s">
        <v>23</v>
      </c>
      <c r="B29" s="2">
        <v>505862799</v>
      </c>
      <c r="C29" s="2">
        <v>746382778</v>
      </c>
      <c r="D29" s="2">
        <v>215475909</v>
      </c>
      <c r="E29" s="2">
        <v>548459259</v>
      </c>
      <c r="F29" s="2">
        <v>825559764</v>
      </c>
      <c r="G29" s="27">
        <v>246183158</v>
      </c>
      <c r="H29" s="27">
        <v>457597186</v>
      </c>
      <c r="I29" s="27">
        <v>658029420</v>
      </c>
    </row>
    <row r="30" spans="1:9" x14ac:dyDescent="0.25">
      <c r="B30" s="3">
        <f t="shared" ref="B30:D30" si="4">SUM(B18:B29)</f>
        <v>2520843669</v>
      </c>
      <c r="C30" s="3">
        <f t="shared" si="4"/>
        <v>3751851356</v>
      </c>
      <c r="D30" s="3">
        <f t="shared" si="4"/>
        <v>1433868932</v>
      </c>
      <c r="E30" s="3">
        <f>SUM(E18:E29)</f>
        <v>2893070583</v>
      </c>
      <c r="F30" s="3">
        <f>SUM(F18:F29)</f>
        <v>4391509774</v>
      </c>
      <c r="G30" s="3">
        <f t="shared" ref="G30:I30" si="5">SUM(G18:G29)</f>
        <v>1494237794</v>
      </c>
      <c r="H30" s="3">
        <f t="shared" si="5"/>
        <v>3075397065</v>
      </c>
      <c r="I30" s="3">
        <f t="shared" si="5"/>
        <v>4588567333</v>
      </c>
    </row>
    <row r="31" spans="1:9" x14ac:dyDescent="0.25">
      <c r="A31" s="22" t="s">
        <v>72</v>
      </c>
      <c r="B31" s="3">
        <f t="shared" ref="B31:D31" si="6">B16-B30</f>
        <v>2270348687</v>
      </c>
      <c r="C31" s="3">
        <f t="shared" si="6"/>
        <v>3314749232</v>
      </c>
      <c r="D31" s="3">
        <f t="shared" si="6"/>
        <v>720848026</v>
      </c>
      <c r="E31" s="3">
        <f>E16-E30</f>
        <v>1335854197</v>
      </c>
      <c r="F31" s="3">
        <f>F16-F30</f>
        <v>2665040810</v>
      </c>
      <c r="G31" s="3">
        <f t="shared" ref="G31:I31" si="7">G16-G30</f>
        <v>1295481154</v>
      </c>
      <c r="H31" s="3">
        <f t="shared" si="7"/>
        <v>2921645631</v>
      </c>
      <c r="I31" s="3">
        <f t="shared" si="7"/>
        <v>4061119227</v>
      </c>
    </row>
    <row r="32" spans="1:9" x14ac:dyDescent="0.25">
      <c r="A32" s="22" t="s">
        <v>73</v>
      </c>
      <c r="B32" s="3"/>
      <c r="C32" s="3"/>
      <c r="D32" s="3"/>
      <c r="E32" s="3"/>
      <c r="F32" s="3"/>
    </row>
    <row r="33" spans="1:10" x14ac:dyDescent="0.25">
      <c r="A33" s="19" t="s">
        <v>24</v>
      </c>
      <c r="B33" s="2">
        <v>947500000</v>
      </c>
      <c r="C33" s="2">
        <v>1436000000</v>
      </c>
      <c r="D33" s="2">
        <v>120600000</v>
      </c>
      <c r="E33" s="2">
        <v>486400000</v>
      </c>
      <c r="F33" s="2">
        <v>1310100000</v>
      </c>
      <c r="G33" s="27">
        <v>461366462</v>
      </c>
      <c r="H33" s="27">
        <v>1270341362</v>
      </c>
      <c r="I33" s="27">
        <v>1754404531</v>
      </c>
    </row>
    <row r="34" spans="1:10" x14ac:dyDescent="0.25">
      <c r="A34" s="19" t="s">
        <v>40</v>
      </c>
      <c r="B34" s="2"/>
      <c r="C34" s="2"/>
      <c r="D34" s="2"/>
      <c r="E34" s="2"/>
      <c r="F34" s="2"/>
    </row>
    <row r="35" spans="1:10" ht="30" x14ac:dyDescent="0.25">
      <c r="A35" s="21" t="s">
        <v>25</v>
      </c>
      <c r="B35" s="2">
        <v>2849570</v>
      </c>
      <c r="C35" s="2">
        <v>26115486</v>
      </c>
      <c r="D35" s="2">
        <v>57538496</v>
      </c>
      <c r="E35" s="2">
        <v>65313734</v>
      </c>
      <c r="F35" s="2">
        <v>78802187</v>
      </c>
      <c r="G35" s="27">
        <v>-3064201</v>
      </c>
      <c r="H35" s="27">
        <v>13693203</v>
      </c>
      <c r="I35" s="27">
        <v>62905123</v>
      </c>
    </row>
    <row r="36" spans="1:10" x14ac:dyDescent="0.25">
      <c r="A36" s="19" t="s">
        <v>110</v>
      </c>
      <c r="B36" s="2"/>
      <c r="C36" s="2"/>
      <c r="D36" s="2"/>
      <c r="E36" s="2">
        <v>0</v>
      </c>
    </row>
    <row r="37" spans="1:10" x14ac:dyDescent="0.25">
      <c r="B37" s="3">
        <f t="shared" ref="B37:C37" si="8">SUM(B33:B36)</f>
        <v>950349570</v>
      </c>
      <c r="C37" s="3">
        <f t="shared" si="8"/>
        <v>1462115486</v>
      </c>
      <c r="D37" s="3">
        <f>SUM(D33:D36)</f>
        <v>178138496</v>
      </c>
      <c r="E37" s="3">
        <f>SUM(E33:E36)</f>
        <v>551713734</v>
      </c>
      <c r="F37" s="3">
        <f>SUM(F33:F36)</f>
        <v>1388902187</v>
      </c>
      <c r="G37" s="3">
        <f t="shared" ref="G37:I37" si="9">SUM(G33:G36)</f>
        <v>458302261</v>
      </c>
      <c r="H37" s="3">
        <f t="shared" si="9"/>
        <v>1284034565</v>
      </c>
      <c r="I37" s="3">
        <f t="shared" si="9"/>
        <v>1817309654</v>
      </c>
    </row>
    <row r="38" spans="1:10" x14ac:dyDescent="0.25">
      <c r="A38" s="22" t="s">
        <v>74</v>
      </c>
      <c r="B38" s="3">
        <f t="shared" ref="B38:D38" si="10">B31-B37</f>
        <v>1319999117</v>
      </c>
      <c r="C38" s="3">
        <f t="shared" si="10"/>
        <v>1852633746</v>
      </c>
      <c r="D38" s="3">
        <f t="shared" si="10"/>
        <v>542709530</v>
      </c>
      <c r="E38" s="3">
        <f>E31-E37</f>
        <v>784140463</v>
      </c>
      <c r="F38" s="3">
        <f>F31-F37</f>
        <v>1276138623</v>
      </c>
      <c r="G38" s="3">
        <f t="shared" ref="G38:I38" si="11">G31-G37</f>
        <v>837178893</v>
      </c>
      <c r="H38" s="3">
        <f t="shared" si="11"/>
        <v>1637611066</v>
      </c>
      <c r="I38" s="3">
        <f t="shared" si="11"/>
        <v>2243809573</v>
      </c>
    </row>
    <row r="39" spans="1:10" x14ac:dyDescent="0.25">
      <c r="A39" s="22" t="s">
        <v>75</v>
      </c>
      <c r="B39" s="3"/>
      <c r="C39" s="3"/>
      <c r="D39" s="3"/>
      <c r="E39" s="3"/>
      <c r="F39" s="3"/>
    </row>
    <row r="40" spans="1:10" x14ac:dyDescent="0.25">
      <c r="A40" s="19" t="s">
        <v>111</v>
      </c>
      <c r="B40" s="2">
        <v>727796271</v>
      </c>
      <c r="C40" s="2">
        <v>1062634504</v>
      </c>
      <c r="D40" s="2">
        <v>224370413</v>
      </c>
      <c r="E40" s="2">
        <v>415300099</v>
      </c>
      <c r="F40" s="2">
        <v>802117313</v>
      </c>
      <c r="G40" s="27">
        <v>387038346</v>
      </c>
      <c r="H40" s="27">
        <v>875666320</v>
      </c>
      <c r="I40" s="27">
        <v>1218154391</v>
      </c>
    </row>
    <row r="41" spans="1:10" x14ac:dyDescent="0.25">
      <c r="A41" s="19" t="s">
        <v>26</v>
      </c>
      <c r="B41" s="2"/>
      <c r="C41" s="2"/>
      <c r="D41" s="2"/>
      <c r="E41" s="2"/>
      <c r="F41" s="2"/>
      <c r="G41" s="27">
        <v>-28414690</v>
      </c>
      <c r="H41" s="27">
        <v>-71861879</v>
      </c>
      <c r="I41" s="27">
        <v>-110745766</v>
      </c>
    </row>
    <row r="42" spans="1:10" x14ac:dyDescent="0.25">
      <c r="A42" s="1"/>
      <c r="B42" s="3">
        <f t="shared" ref="B42:D42" si="12">SUM(B40:B41)</f>
        <v>727796271</v>
      </c>
      <c r="C42" s="3">
        <f t="shared" si="12"/>
        <v>1062634504</v>
      </c>
      <c r="D42" s="3">
        <f t="shared" si="12"/>
        <v>224370413</v>
      </c>
      <c r="E42" s="3">
        <f>SUM(E40:E41)</f>
        <v>415300099</v>
      </c>
      <c r="F42" s="3">
        <f>SUM(F40:F41)</f>
        <v>802117313</v>
      </c>
      <c r="G42" s="3">
        <f t="shared" ref="G42:H42" si="13">SUM(G40:G41)</f>
        <v>358623656</v>
      </c>
      <c r="H42" s="3">
        <f t="shared" si="13"/>
        <v>803804441</v>
      </c>
      <c r="I42" s="3">
        <f>SUM(I40:I41)</f>
        <v>1107408625</v>
      </c>
    </row>
    <row r="43" spans="1:10" x14ac:dyDescent="0.25">
      <c r="A43" s="14" t="s">
        <v>76</v>
      </c>
      <c r="B43" s="5">
        <f t="shared" ref="B43:C43" si="14">B38-B42</f>
        <v>592202846</v>
      </c>
      <c r="C43" s="5">
        <f t="shared" si="14"/>
        <v>789999242</v>
      </c>
      <c r="D43" s="5">
        <f>D38-D42</f>
        <v>318339117</v>
      </c>
      <c r="E43" s="5">
        <f>E38-E42</f>
        <v>368840364</v>
      </c>
      <c r="F43" s="5">
        <f>F38-F42</f>
        <v>474021310</v>
      </c>
      <c r="G43" s="5">
        <f t="shared" ref="G43:I43" si="15">G38-G42</f>
        <v>478555237</v>
      </c>
      <c r="H43" s="5">
        <f t="shared" si="15"/>
        <v>833806625</v>
      </c>
      <c r="I43" s="5">
        <f t="shared" si="15"/>
        <v>1136400948</v>
      </c>
    </row>
    <row r="44" spans="1:10" x14ac:dyDescent="0.25">
      <c r="A44" s="17" t="s">
        <v>77</v>
      </c>
      <c r="B44" s="16">
        <f>B43/B45</f>
        <v>0.87233115968661323</v>
      </c>
      <c r="C44" s="16">
        <f>C43/C45</f>
        <v>1.1082768746857312</v>
      </c>
      <c r="D44" s="16">
        <f>D43/D45</f>
        <v>0.44659268379269579</v>
      </c>
      <c r="E44" s="16">
        <f>E43/E45</f>
        <v>0.51744004821699252</v>
      </c>
      <c r="F44" s="16">
        <f>F43/F45</f>
        <v>0.6045424167810165</v>
      </c>
      <c r="G44" s="16">
        <f t="shared" ref="G44" si="16">G43/G45</f>
        <v>0.61032475425881627</v>
      </c>
      <c r="H44" s="16">
        <f>H43/H45</f>
        <v>0.96672192419811598</v>
      </c>
      <c r="I44" s="16">
        <f t="shared" ref="I44" si="17">I43/I45</f>
        <v>1.317552149589988</v>
      </c>
      <c r="J44" s="16"/>
    </row>
    <row r="45" spans="1:10" x14ac:dyDescent="0.25">
      <c r="A45" s="17" t="s">
        <v>78</v>
      </c>
      <c r="B45" s="5">
        <v>678873888</v>
      </c>
      <c r="C45" s="5">
        <v>712817582</v>
      </c>
      <c r="D45" s="5">
        <v>712817582</v>
      </c>
      <c r="E45" s="5">
        <v>712817582</v>
      </c>
      <c r="F45" s="5">
        <v>784099340</v>
      </c>
      <c r="G45">
        <f>'1'!G43/10</f>
        <v>784099340</v>
      </c>
      <c r="H45">
        <f>'1'!H43/10</f>
        <v>862509274</v>
      </c>
      <c r="I45">
        <f>'1'!I43/10</f>
        <v>862509274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xSplit="1" ySplit="6" topLeftCell="H37" activePane="bottomRight" state="frozen"/>
      <selection pane="topRight" activeCell="B1" sqref="B1"/>
      <selection pane="bottomLeft" activeCell="A4" sqref="A4"/>
      <selection pane="bottomRight" activeCell="K50" sqref="K50"/>
    </sheetView>
  </sheetViews>
  <sheetFormatPr defaultRowHeight="15" x14ac:dyDescent="0.25"/>
  <cols>
    <col min="1" max="1" width="47.7109375" bestFit="1" customWidth="1"/>
    <col min="2" max="4" width="16" bestFit="1" customWidth="1"/>
    <col min="5" max="5" width="20" bestFit="1" customWidth="1"/>
    <col min="6" max="6" width="18.7109375" bestFit="1" customWidth="1"/>
    <col min="7" max="7" width="15.85546875" customWidth="1"/>
    <col min="8" max="8" width="14.85546875" customWidth="1"/>
    <col min="9" max="9" width="17" customWidth="1"/>
  </cols>
  <sheetData>
    <row r="1" spans="1:9" x14ac:dyDescent="0.25">
      <c r="A1" s="11" t="s">
        <v>0</v>
      </c>
    </row>
    <row r="2" spans="1:9" x14ac:dyDescent="0.25">
      <c r="A2" s="1" t="s">
        <v>118</v>
      </c>
    </row>
    <row r="3" spans="1:9" x14ac:dyDescent="0.25">
      <c r="A3" t="s">
        <v>51</v>
      </c>
    </row>
    <row r="5" spans="1:9" x14ac:dyDescent="0.25">
      <c r="B5" s="23" t="s">
        <v>47</v>
      </c>
      <c r="C5" s="23" t="s">
        <v>46</v>
      </c>
      <c r="D5" s="23" t="s">
        <v>48</v>
      </c>
      <c r="E5" s="23" t="s">
        <v>49</v>
      </c>
      <c r="F5" s="23" t="s">
        <v>46</v>
      </c>
      <c r="G5" s="23" t="s">
        <v>48</v>
      </c>
      <c r="H5" s="23" t="s">
        <v>47</v>
      </c>
      <c r="I5" s="23" t="s">
        <v>46</v>
      </c>
    </row>
    <row r="6" spans="1:9" ht="15.75" x14ac:dyDescent="0.25">
      <c r="B6" s="12">
        <v>42916</v>
      </c>
      <c r="C6" s="12">
        <v>43008</v>
      </c>
      <c r="D6" s="12">
        <v>43190</v>
      </c>
      <c r="E6" s="12">
        <v>43281</v>
      </c>
      <c r="F6" s="12">
        <v>43373</v>
      </c>
      <c r="G6" s="24">
        <v>43555</v>
      </c>
      <c r="H6" s="24">
        <v>43646</v>
      </c>
      <c r="I6" s="24">
        <v>43738</v>
      </c>
    </row>
    <row r="7" spans="1:9" ht="15.75" x14ac:dyDescent="0.25">
      <c r="A7" s="14" t="s">
        <v>79</v>
      </c>
      <c r="B7" s="12"/>
      <c r="C7" s="12"/>
      <c r="D7" s="12"/>
      <c r="E7" s="12"/>
      <c r="F7" s="12"/>
    </row>
    <row r="8" spans="1:9" x14ac:dyDescent="0.25">
      <c r="A8" s="18" t="s">
        <v>80</v>
      </c>
    </row>
    <row r="9" spans="1:9" x14ac:dyDescent="0.25">
      <c r="A9" s="19" t="s">
        <v>27</v>
      </c>
      <c r="B9" s="2">
        <v>14166770071</v>
      </c>
      <c r="C9" s="2">
        <v>21217783791</v>
      </c>
      <c r="D9" s="2">
        <v>6660120221</v>
      </c>
      <c r="E9" s="2">
        <v>15849156147</v>
      </c>
      <c r="F9" s="2">
        <v>24882563895</v>
      </c>
      <c r="G9" s="27">
        <v>7961158884</v>
      </c>
      <c r="H9" s="27">
        <v>18787212999</v>
      </c>
      <c r="I9" s="27">
        <v>28561813857</v>
      </c>
    </row>
    <row r="10" spans="1:9" x14ac:dyDescent="0.25">
      <c r="A10" s="19" t="s">
        <v>16</v>
      </c>
      <c r="B10" s="2">
        <v>-7638791017</v>
      </c>
      <c r="C10" s="2">
        <v>-10902899799</v>
      </c>
      <c r="D10" s="2">
        <v>-3563744457</v>
      </c>
      <c r="E10" s="2">
        <v>-9079862377</v>
      </c>
      <c r="F10" s="2">
        <v>-14185947360</v>
      </c>
      <c r="G10" s="27">
        <v>-4240972150</v>
      </c>
      <c r="H10" s="27">
        <v>-10473053387</v>
      </c>
      <c r="I10" s="27">
        <v>-15516839576</v>
      </c>
    </row>
    <row r="11" spans="1:9" x14ac:dyDescent="0.25">
      <c r="A11" s="19" t="s">
        <v>28</v>
      </c>
      <c r="B11" s="2">
        <v>5563494</v>
      </c>
      <c r="C11" s="2">
        <v>6589713</v>
      </c>
      <c r="D11" s="2">
        <v>2751614</v>
      </c>
      <c r="E11" s="2">
        <v>6171314</v>
      </c>
      <c r="F11" s="2">
        <v>9482749</v>
      </c>
      <c r="G11" s="27">
        <v>3763440</v>
      </c>
      <c r="H11" s="27">
        <v>25603946</v>
      </c>
      <c r="I11" s="27">
        <v>25603946</v>
      </c>
    </row>
    <row r="12" spans="1:9" x14ac:dyDescent="0.25">
      <c r="A12" s="19" t="s">
        <v>29</v>
      </c>
      <c r="B12" s="2">
        <v>314281304</v>
      </c>
      <c r="C12" s="2">
        <v>459672110</v>
      </c>
      <c r="D12" s="2">
        <v>162753350</v>
      </c>
      <c r="E12" s="2">
        <v>322259253</v>
      </c>
      <c r="F12" s="2">
        <v>433407061</v>
      </c>
      <c r="G12" s="27">
        <v>142377893</v>
      </c>
      <c r="H12" s="27">
        <v>347531891</v>
      </c>
      <c r="I12" s="27">
        <v>498881362</v>
      </c>
    </row>
    <row r="13" spans="1:9" x14ac:dyDescent="0.25">
      <c r="A13" s="19" t="s">
        <v>30</v>
      </c>
      <c r="B13" s="2">
        <v>-1412978326</v>
      </c>
      <c r="C13" s="2">
        <v>-2081129056</v>
      </c>
      <c r="D13" s="2">
        <v>-886357622</v>
      </c>
      <c r="E13" s="2">
        <v>-1654336389</v>
      </c>
      <c r="F13" s="2">
        <v>-2493146517</v>
      </c>
      <c r="G13" s="27">
        <v>-862918946</v>
      </c>
      <c r="H13" s="27">
        <v>-1775686855</v>
      </c>
      <c r="I13" s="27">
        <v>-2676059397</v>
      </c>
    </row>
    <row r="14" spans="1:9" x14ac:dyDescent="0.25">
      <c r="A14" s="19" t="s">
        <v>31</v>
      </c>
      <c r="B14" s="2">
        <v>-103400371</v>
      </c>
      <c r="C14" s="2">
        <v>-160642460</v>
      </c>
      <c r="D14" s="2">
        <v>-55408679</v>
      </c>
      <c r="E14" s="2">
        <v>-113095756</v>
      </c>
      <c r="F14" s="2">
        <v>-193468571</v>
      </c>
      <c r="G14" s="27">
        <v>-58432463</v>
      </c>
      <c r="H14" s="27">
        <v>-151106204</v>
      </c>
      <c r="I14" s="27">
        <v>-210184204</v>
      </c>
    </row>
    <row r="15" spans="1:9" x14ac:dyDescent="0.25">
      <c r="A15" s="19" t="s">
        <v>32</v>
      </c>
      <c r="B15" s="2">
        <v>-713415305</v>
      </c>
      <c r="C15" s="2">
        <v>-962525003</v>
      </c>
      <c r="D15" s="2">
        <v>-322021363</v>
      </c>
      <c r="E15" s="2">
        <v>-675598493</v>
      </c>
      <c r="F15" s="2">
        <v>-970979798</v>
      </c>
      <c r="G15" s="27">
        <v>-322923416</v>
      </c>
      <c r="H15" s="27">
        <v>-687696811</v>
      </c>
      <c r="I15" s="27">
        <v>-940221933</v>
      </c>
    </row>
    <row r="16" spans="1:9" x14ac:dyDescent="0.25">
      <c r="A16" s="19" t="s">
        <v>112</v>
      </c>
      <c r="B16" s="2">
        <v>371178809</v>
      </c>
      <c r="C16" s="2">
        <v>566725028</v>
      </c>
      <c r="D16" s="2">
        <v>113672660</v>
      </c>
      <c r="E16" s="2">
        <v>348207005</v>
      </c>
      <c r="F16" s="2">
        <v>447187047</v>
      </c>
      <c r="G16" s="27">
        <v>135563454</v>
      </c>
      <c r="H16" s="27">
        <v>363746687</v>
      </c>
      <c r="I16" s="27">
        <v>489550209</v>
      </c>
    </row>
    <row r="17" spans="1:9" x14ac:dyDescent="0.25">
      <c r="A17" s="19" t="s">
        <v>113</v>
      </c>
      <c r="B17" s="2">
        <v>-787723853</v>
      </c>
      <c r="C17" s="2">
        <v>-1182120793</v>
      </c>
      <c r="D17" s="2">
        <v>-377672936</v>
      </c>
      <c r="E17" s="2">
        <v>-908431376</v>
      </c>
      <c r="F17" s="2">
        <v>-1367295009</v>
      </c>
      <c r="G17" s="27">
        <v>-439140639</v>
      </c>
      <c r="H17" s="27">
        <v>-905561590</v>
      </c>
      <c r="I17" s="27">
        <v>-1283791115</v>
      </c>
    </row>
    <row r="18" spans="1:9" x14ac:dyDescent="0.25">
      <c r="A18" s="4"/>
      <c r="B18" s="3">
        <f t="shared" ref="B18:D18" si="0">SUM(B9:B17)</f>
        <v>4201484806</v>
      </c>
      <c r="C18" s="3">
        <f>SUM(C9:C17)</f>
        <v>6961453531</v>
      </c>
      <c r="D18" s="3">
        <f t="shared" si="0"/>
        <v>1734092788</v>
      </c>
      <c r="E18" s="3">
        <f>SUM(E9:E17)</f>
        <v>4094469328</v>
      </c>
      <c r="F18" s="3">
        <f>SUM(F9:F17)</f>
        <v>6561803497</v>
      </c>
      <c r="G18" s="3">
        <f t="shared" ref="G18:I18" si="1">SUM(G9:G17)</f>
        <v>2318476057</v>
      </c>
      <c r="H18" s="3">
        <f t="shared" si="1"/>
        <v>5530990676</v>
      </c>
      <c r="I18" s="3">
        <f t="shared" si="1"/>
        <v>8948753149</v>
      </c>
    </row>
    <row r="19" spans="1:9" x14ac:dyDescent="0.25">
      <c r="A19" s="18" t="s">
        <v>81</v>
      </c>
      <c r="B19" s="2"/>
      <c r="C19" s="2"/>
      <c r="D19" s="2"/>
      <c r="E19" s="2"/>
    </row>
    <row r="20" spans="1:9" x14ac:dyDescent="0.25">
      <c r="A20" s="19" t="s">
        <v>114</v>
      </c>
      <c r="B20" s="2">
        <v>-22609877878</v>
      </c>
      <c r="C20" s="2">
        <v>-38360730958</v>
      </c>
      <c r="D20" s="2">
        <v>-8554236870</v>
      </c>
      <c r="E20" s="2">
        <v>-16804047315</v>
      </c>
      <c r="F20" s="2">
        <v>-25007708755</v>
      </c>
      <c r="G20" s="27">
        <v>-13193397722</v>
      </c>
      <c r="H20" s="27">
        <v>-26770399954</v>
      </c>
      <c r="I20" s="27">
        <v>-32566482002</v>
      </c>
    </row>
    <row r="21" spans="1:9" x14ac:dyDescent="0.25">
      <c r="A21" s="19" t="s">
        <v>33</v>
      </c>
      <c r="B21" s="2">
        <v>-238626084</v>
      </c>
      <c r="C21" s="2">
        <v>-424497058</v>
      </c>
      <c r="D21" s="2">
        <v>-1270990760</v>
      </c>
      <c r="E21" s="2">
        <v>-566222260</v>
      </c>
      <c r="F21" s="2">
        <v>-587506209</v>
      </c>
      <c r="G21" s="27">
        <v>88861838</v>
      </c>
      <c r="H21" s="27">
        <v>264861742</v>
      </c>
      <c r="I21" s="27">
        <v>-459014362</v>
      </c>
    </row>
    <row r="22" spans="1:9" x14ac:dyDescent="0.25">
      <c r="A22" s="19" t="s">
        <v>34</v>
      </c>
      <c r="B22" s="2">
        <v>1248443451</v>
      </c>
      <c r="C22" s="2">
        <v>11601540539</v>
      </c>
      <c r="D22" s="2">
        <v>-5140466698</v>
      </c>
      <c r="E22" s="2">
        <v>4700117395</v>
      </c>
      <c r="F22" s="2">
        <v>4944945363</v>
      </c>
      <c r="G22" s="27">
        <v>3237345249</v>
      </c>
      <c r="H22" s="27">
        <v>9353237521</v>
      </c>
      <c r="I22" s="27">
        <v>20114432809</v>
      </c>
    </row>
    <row r="23" spans="1:9" x14ac:dyDescent="0.25">
      <c r="A23" s="19" t="s">
        <v>50</v>
      </c>
      <c r="B23" s="2"/>
      <c r="C23" s="2"/>
      <c r="D23" s="2"/>
      <c r="E23" s="2">
        <v>7963953145</v>
      </c>
      <c r="F23" s="2">
        <v>8166151674</v>
      </c>
      <c r="G23" s="27">
        <v>3985415125</v>
      </c>
      <c r="H23" s="27">
        <v>6481411566</v>
      </c>
      <c r="I23" s="27">
        <v>1268499652</v>
      </c>
    </row>
    <row r="24" spans="1:9" x14ac:dyDescent="0.25">
      <c r="A24" s="19" t="s">
        <v>115</v>
      </c>
      <c r="B24" s="2">
        <v>366741395</v>
      </c>
      <c r="C24" s="2">
        <v>4193580732</v>
      </c>
      <c r="D24" s="2">
        <v>2393733347</v>
      </c>
      <c r="E24" s="2">
        <v>352255457</v>
      </c>
      <c r="F24" s="2">
        <v>1105885210</v>
      </c>
      <c r="G24" s="27">
        <v>2128084358</v>
      </c>
      <c r="H24" s="27">
        <v>2759687847</v>
      </c>
      <c r="I24" s="27">
        <v>-18734870</v>
      </c>
    </row>
    <row r="25" spans="1:9" x14ac:dyDescent="0.25">
      <c r="B25" s="3">
        <f t="shared" ref="B25:D25" si="2">SUM(B20:B24)</f>
        <v>-21233319116</v>
      </c>
      <c r="C25" s="3">
        <f t="shared" si="2"/>
        <v>-22990106745</v>
      </c>
      <c r="D25" s="3">
        <f t="shared" si="2"/>
        <v>-12571960981</v>
      </c>
      <c r="E25" s="3">
        <f>SUM(E20:E24)</f>
        <v>-4353943578</v>
      </c>
      <c r="F25" s="3">
        <f>SUM(F20:F24)</f>
        <v>-11378232717</v>
      </c>
      <c r="G25" s="3">
        <f t="shared" ref="G25:I25" si="3">SUM(G20:G24)</f>
        <v>-3753691152</v>
      </c>
      <c r="H25" s="3">
        <f t="shared" si="3"/>
        <v>-7911201278</v>
      </c>
      <c r="I25" s="3">
        <f t="shared" si="3"/>
        <v>-11661298773</v>
      </c>
    </row>
    <row r="26" spans="1:9" x14ac:dyDescent="0.25">
      <c r="B26" s="3">
        <f t="shared" ref="B26:D26" si="4">B18+B25</f>
        <v>-17031834310</v>
      </c>
      <c r="C26" s="3">
        <f t="shared" si="4"/>
        <v>-16028653214</v>
      </c>
      <c r="D26" s="3">
        <f t="shared" si="4"/>
        <v>-10837868193</v>
      </c>
      <c r="E26" s="3">
        <f>E18+E25</f>
        <v>-259474250</v>
      </c>
      <c r="F26" s="3">
        <f>F18+F25</f>
        <v>-4816429220</v>
      </c>
      <c r="G26" s="3">
        <f t="shared" ref="G26:I26" si="5">G18+G25</f>
        <v>-1435215095</v>
      </c>
      <c r="H26" s="3">
        <f t="shared" si="5"/>
        <v>-2380210602</v>
      </c>
      <c r="I26" s="3">
        <f t="shared" si="5"/>
        <v>-2712545624</v>
      </c>
    </row>
    <row r="27" spans="1:9" x14ac:dyDescent="0.25">
      <c r="B27" s="2"/>
      <c r="C27" s="2"/>
      <c r="D27" s="2"/>
      <c r="E27" s="2"/>
    </row>
    <row r="28" spans="1:9" x14ac:dyDescent="0.25">
      <c r="A28" s="22" t="s">
        <v>82</v>
      </c>
      <c r="B28" s="2"/>
      <c r="C28" s="2"/>
      <c r="D28" s="2"/>
      <c r="E28" s="2"/>
    </row>
    <row r="29" spans="1:9" x14ac:dyDescent="0.25">
      <c r="A29" s="19" t="s">
        <v>116</v>
      </c>
      <c r="B29" s="2">
        <v>-111426551</v>
      </c>
      <c r="C29" s="2">
        <v>-488083451</v>
      </c>
      <c r="D29" s="2">
        <v>-75512239</v>
      </c>
      <c r="E29" s="2">
        <v>112213961</v>
      </c>
      <c r="F29" s="2">
        <v>454284766</v>
      </c>
      <c r="G29" s="27">
        <v>355519093</v>
      </c>
      <c r="H29" s="27">
        <v>5981815</v>
      </c>
      <c r="I29" s="27">
        <v>401955393</v>
      </c>
    </row>
    <row r="30" spans="1:9" x14ac:dyDescent="0.25">
      <c r="A30" s="19" t="s">
        <v>35</v>
      </c>
      <c r="B30" s="2">
        <v>-188279749</v>
      </c>
      <c r="C30" s="2">
        <v>-209935237</v>
      </c>
      <c r="D30" s="2">
        <v>-88898311</v>
      </c>
      <c r="E30" s="2">
        <v>-160277376</v>
      </c>
      <c r="F30" s="2">
        <v>-231123621</v>
      </c>
      <c r="G30" s="27">
        <v>-400257287</v>
      </c>
      <c r="H30" s="27">
        <v>-457810410</v>
      </c>
      <c r="I30" s="27">
        <v>-191760333</v>
      </c>
    </row>
    <row r="31" spans="1:9" x14ac:dyDescent="0.25">
      <c r="A31" s="19" t="s">
        <v>117</v>
      </c>
      <c r="B31" s="2"/>
      <c r="C31" s="2"/>
      <c r="D31" s="2">
        <v>1225850</v>
      </c>
      <c r="E31" s="2">
        <v>1225850</v>
      </c>
      <c r="F31" s="2">
        <v>1485638</v>
      </c>
      <c r="G31" s="27">
        <v>280000</v>
      </c>
      <c r="H31" s="27">
        <v>361640</v>
      </c>
      <c r="I31" s="27">
        <v>7587190</v>
      </c>
    </row>
    <row r="32" spans="1:9" x14ac:dyDescent="0.25">
      <c r="B32" s="3">
        <f t="shared" ref="B32:D32" si="6">SUM(B29:B31)</f>
        <v>-299706300</v>
      </c>
      <c r="C32" s="3">
        <f t="shared" si="6"/>
        <v>-698018688</v>
      </c>
      <c r="D32" s="3">
        <f t="shared" si="6"/>
        <v>-163184700</v>
      </c>
      <c r="E32" s="3">
        <f>SUM(E29:E31)</f>
        <v>-46837565</v>
      </c>
      <c r="F32" s="3">
        <f>SUM(F29:F31)</f>
        <v>224646783</v>
      </c>
      <c r="G32" s="3">
        <f t="shared" ref="G32:I32" si="7">SUM(G29:G31)</f>
        <v>-44458194</v>
      </c>
      <c r="H32" s="3">
        <f t="shared" si="7"/>
        <v>-451466955</v>
      </c>
      <c r="I32" s="3">
        <f t="shared" si="7"/>
        <v>217782250</v>
      </c>
    </row>
    <row r="33" spans="1:9" x14ac:dyDescent="0.25">
      <c r="B33" s="2"/>
      <c r="C33" s="2"/>
      <c r="D33" s="2"/>
      <c r="E33" s="2"/>
    </row>
    <row r="34" spans="1:9" x14ac:dyDescent="0.25">
      <c r="A34" s="22" t="s">
        <v>83</v>
      </c>
      <c r="B34" s="2"/>
      <c r="C34" s="2"/>
      <c r="D34" s="2"/>
      <c r="E34" s="2"/>
    </row>
    <row r="35" spans="1:9" x14ac:dyDescent="0.25">
      <c r="A35" s="19" t="s">
        <v>36</v>
      </c>
      <c r="B35" s="2">
        <v>-382000000</v>
      </c>
      <c r="C35" s="2">
        <v>-382000000</v>
      </c>
      <c r="D35" s="2">
        <v>-382000000</v>
      </c>
      <c r="E35" s="2">
        <v>-382000000</v>
      </c>
      <c r="F35" s="6">
        <v>-382000000</v>
      </c>
      <c r="G35" s="27">
        <v>3388000000</v>
      </c>
      <c r="H35" s="27">
        <v>6138000000</v>
      </c>
      <c r="I35" s="27">
        <v>6638000000</v>
      </c>
    </row>
    <row r="36" spans="1:9" x14ac:dyDescent="0.25">
      <c r="A36" s="19" t="s">
        <v>39</v>
      </c>
      <c r="B36" s="2"/>
      <c r="C36" s="2"/>
      <c r="D36" s="2"/>
      <c r="E36" s="2"/>
      <c r="F36" s="2"/>
    </row>
    <row r="37" spans="1:9" x14ac:dyDescent="0.25">
      <c r="A37" s="19" t="s">
        <v>37</v>
      </c>
      <c r="B37" s="2">
        <v>9641627180</v>
      </c>
      <c r="C37" s="2">
        <v>7746075432</v>
      </c>
      <c r="D37" s="2">
        <v>8010411727</v>
      </c>
      <c r="E37" s="2"/>
      <c r="F37" s="2"/>
    </row>
    <row r="38" spans="1:9" x14ac:dyDescent="0.25">
      <c r="A38" s="19" t="s">
        <v>41</v>
      </c>
      <c r="B38" s="2"/>
      <c r="C38" s="2"/>
      <c r="D38" s="2"/>
      <c r="E38" s="2"/>
      <c r="F38" s="2"/>
    </row>
    <row r="39" spans="1:9" x14ac:dyDescent="0.25">
      <c r="A39" s="19" t="s">
        <v>38</v>
      </c>
      <c r="B39" s="2"/>
      <c r="C39" s="2">
        <v>-339436944</v>
      </c>
      <c r="D39" s="2"/>
      <c r="E39" s="2"/>
      <c r="F39" s="2"/>
      <c r="H39" s="27">
        <v>-15860075</v>
      </c>
      <c r="I39" s="2">
        <v>-15860075</v>
      </c>
    </row>
    <row r="40" spans="1:9" x14ac:dyDescent="0.25">
      <c r="A40" s="1"/>
      <c r="B40" s="3">
        <f>SUM(B35:B39)</f>
        <v>9259627180</v>
      </c>
      <c r="C40" s="3">
        <f>SUM(C35:C39)</f>
        <v>7024638488</v>
      </c>
      <c r="D40" s="3">
        <f t="shared" ref="D40" si="8">SUM(D35:D39)</f>
        <v>7628411727</v>
      </c>
      <c r="E40" s="3">
        <f>SUM(E35:E39)</f>
        <v>-382000000</v>
      </c>
      <c r="F40" s="3">
        <f>SUM(F35:F39)</f>
        <v>-382000000</v>
      </c>
      <c r="G40" s="3">
        <f t="shared" ref="G40:I40" si="9">SUM(G35:G39)</f>
        <v>3388000000</v>
      </c>
      <c r="H40" s="3">
        <f t="shared" si="9"/>
        <v>6122139925</v>
      </c>
      <c r="I40" s="3">
        <f t="shared" si="9"/>
        <v>6622139925</v>
      </c>
    </row>
    <row r="41" spans="1:9" x14ac:dyDescent="0.25">
      <c r="B41" s="2"/>
      <c r="C41" s="2"/>
      <c r="D41" s="2"/>
      <c r="E41" s="2"/>
    </row>
    <row r="42" spans="1:9" x14ac:dyDescent="0.25">
      <c r="A42" s="14" t="s">
        <v>84</v>
      </c>
      <c r="B42" s="3">
        <f t="shared" ref="B42:D42" si="10">B26+B32+B40</f>
        <v>-8071913430</v>
      </c>
      <c r="C42" s="3">
        <f t="shared" si="10"/>
        <v>-9702033414</v>
      </c>
      <c r="D42" s="3">
        <f t="shared" si="10"/>
        <v>-3372641166</v>
      </c>
      <c r="E42" s="3">
        <f>E26+E32+E40</f>
        <v>-688311815</v>
      </c>
      <c r="F42" s="3">
        <f>F26+F32+F40</f>
        <v>-4973782437</v>
      </c>
      <c r="G42" s="3">
        <f t="shared" ref="G42:I42" si="11">G26+G32+G40</f>
        <v>1908326711</v>
      </c>
      <c r="H42" s="3">
        <f t="shared" si="11"/>
        <v>3290462368</v>
      </c>
      <c r="I42" s="3">
        <f t="shared" si="11"/>
        <v>4127376551</v>
      </c>
    </row>
    <row r="43" spans="1:9" x14ac:dyDescent="0.25">
      <c r="A43" s="1" t="s">
        <v>85</v>
      </c>
      <c r="B43" s="2"/>
      <c r="C43" s="2">
        <v>47326467680</v>
      </c>
      <c r="D43" s="2">
        <v>0</v>
      </c>
      <c r="E43" s="2">
        <v>25818449718</v>
      </c>
      <c r="F43" s="2">
        <v>25818449718</v>
      </c>
    </row>
    <row r="44" spans="1:9" x14ac:dyDescent="0.25">
      <c r="A44" s="17" t="s">
        <v>86</v>
      </c>
      <c r="B44" s="2">
        <v>47326467680</v>
      </c>
      <c r="C44" s="2"/>
      <c r="D44" s="2">
        <v>39422149718</v>
      </c>
      <c r="E44" s="2"/>
      <c r="F44" s="2"/>
      <c r="G44" s="27">
        <v>20602363339</v>
      </c>
      <c r="H44" s="27">
        <v>20602363339</v>
      </c>
      <c r="I44" s="27">
        <v>20602363339</v>
      </c>
    </row>
    <row r="45" spans="1:9" x14ac:dyDescent="0.25">
      <c r="A45" s="14" t="s">
        <v>87</v>
      </c>
      <c r="B45" s="3">
        <f t="shared" ref="B45:D45" si="12">SUM(B42:B44)</f>
        <v>39254554250</v>
      </c>
      <c r="C45" s="3">
        <f t="shared" si="12"/>
        <v>37624434266</v>
      </c>
      <c r="D45" s="3">
        <f t="shared" si="12"/>
        <v>36049508552</v>
      </c>
      <c r="E45" s="3">
        <f>SUM(E42:E44)</f>
        <v>25130137903</v>
      </c>
      <c r="F45" s="3">
        <f>SUM(F42:F44)</f>
        <v>20844667281</v>
      </c>
      <c r="G45" s="3">
        <f t="shared" ref="G45:I45" si="13">SUM(G42:G44)</f>
        <v>22510690050</v>
      </c>
      <c r="H45" s="3">
        <f t="shared" si="13"/>
        <v>23892825707</v>
      </c>
      <c r="I45" s="3">
        <f t="shared" si="13"/>
        <v>24729739890</v>
      </c>
    </row>
    <row r="46" spans="1:9" x14ac:dyDescent="0.25">
      <c r="A46" s="17" t="s">
        <v>88</v>
      </c>
      <c r="B46" s="15">
        <f>B26/B47</f>
        <v>-25.088362670976675</v>
      </c>
      <c r="C46" s="15">
        <f t="shared" ref="C46:I46" si="14">C26/C47</f>
        <v>-22.486332574776473</v>
      </c>
      <c r="D46" s="15">
        <f t="shared" si="14"/>
        <v>-15.204266093705865</v>
      </c>
      <c r="E46" s="15">
        <f t="shared" si="14"/>
        <v>-0.36401213515521841</v>
      </c>
      <c r="F46" s="15">
        <f t="shared" si="14"/>
        <v>-6.142626290184098</v>
      </c>
      <c r="G46" s="15">
        <f t="shared" si="14"/>
        <v>-1.8303995702891422</v>
      </c>
      <c r="H46" s="15">
        <f t="shared" si="14"/>
        <v>-2.7596347932138294</v>
      </c>
      <c r="I46" s="15">
        <f t="shared" si="14"/>
        <v>-3.1449466176986292</v>
      </c>
    </row>
    <row r="47" spans="1:9" x14ac:dyDescent="0.25">
      <c r="A47" s="14" t="s">
        <v>89</v>
      </c>
      <c r="B47" s="5">
        <v>678873888</v>
      </c>
      <c r="C47" s="5">
        <v>712817582</v>
      </c>
      <c r="D47" s="5">
        <v>712817582</v>
      </c>
      <c r="E47" s="5">
        <v>712817582</v>
      </c>
      <c r="F47" s="5">
        <v>784099340</v>
      </c>
      <c r="G47">
        <f>'1'!G43/10</f>
        <v>784099340</v>
      </c>
      <c r="H47">
        <f>'1'!H43/10</f>
        <v>862509274</v>
      </c>
      <c r="I47">
        <f>'1'!I43/10</f>
        <v>862509274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6" sqref="A6:A13"/>
    </sheetView>
  </sheetViews>
  <sheetFormatPr defaultRowHeight="15" x14ac:dyDescent="0.25"/>
  <cols>
    <col min="1" max="1" width="34.5703125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0.28515625" bestFit="1" customWidth="1"/>
    <col min="6" max="6" width="10.5703125" bestFit="1" customWidth="1"/>
  </cols>
  <sheetData>
    <row r="1" spans="1:6" x14ac:dyDescent="0.25">
      <c r="A1" s="11" t="s">
        <v>0</v>
      </c>
    </row>
    <row r="2" spans="1:6" x14ac:dyDescent="0.25">
      <c r="A2" s="11" t="s">
        <v>42</v>
      </c>
    </row>
    <row r="3" spans="1:6" x14ac:dyDescent="0.25">
      <c r="A3" t="s">
        <v>51</v>
      </c>
    </row>
    <row r="4" spans="1:6" x14ac:dyDescent="0.25">
      <c r="B4" s="10" t="s">
        <v>47</v>
      </c>
      <c r="C4" s="10" t="s">
        <v>46</v>
      </c>
      <c r="D4" s="10" t="s">
        <v>48</v>
      </c>
      <c r="E4" s="10" t="s">
        <v>49</v>
      </c>
      <c r="F4" s="10" t="s">
        <v>46</v>
      </c>
    </row>
    <row r="5" spans="1:6" ht="15.75" x14ac:dyDescent="0.25">
      <c r="A5" s="8"/>
      <c r="B5" s="12">
        <v>42916</v>
      </c>
      <c r="C5" s="12">
        <v>43008</v>
      </c>
      <c r="D5" s="12">
        <v>43190</v>
      </c>
      <c r="E5" s="12">
        <v>43281</v>
      </c>
      <c r="F5" s="12">
        <v>43373</v>
      </c>
    </row>
    <row r="6" spans="1:6" x14ac:dyDescent="0.25">
      <c r="A6" t="s">
        <v>90</v>
      </c>
      <c r="B6" s="7">
        <f>'2'!B8/'2'!B9</f>
        <v>0.29425870267929055</v>
      </c>
      <c r="C6" s="7">
        <f>'2'!C8/'2'!C9</f>
        <v>0.28582962921835309</v>
      </c>
      <c r="D6" s="7">
        <f>'2'!D8/'2'!D9</f>
        <v>0.24483271211738203</v>
      </c>
      <c r="E6" s="7">
        <f>'2'!E8/'2'!E9</f>
        <v>0.21715775952503291</v>
      </c>
      <c r="F6" s="7">
        <f>'2'!F8/'2'!F9</f>
        <v>0.2406136043341156</v>
      </c>
    </row>
    <row r="7" spans="1:6" x14ac:dyDescent="0.25">
      <c r="A7" t="s">
        <v>43</v>
      </c>
      <c r="B7" s="7">
        <f>'2'!B31/'2'!B16</f>
        <v>0.47385880555533261</v>
      </c>
      <c r="C7" s="7">
        <f>'2'!C31/'2'!C16</f>
        <v>0.46907267373068628</v>
      </c>
      <c r="D7" s="7">
        <f>'2'!D31/'2'!D16</f>
        <v>0.33454418378416084</v>
      </c>
      <c r="E7" s="7">
        <f>'2'!E31/'2'!E16</f>
        <v>0.31588506925393928</v>
      </c>
      <c r="F7" s="7">
        <f>'2'!F31/'2'!F16</f>
        <v>0.37766905774652915</v>
      </c>
    </row>
    <row r="8" spans="1:6" x14ac:dyDescent="0.25">
      <c r="A8" t="s">
        <v>44</v>
      </c>
      <c r="B8" s="7">
        <f>'2'!B43/'2'!B16</f>
        <v>0.12360239414274103</v>
      </c>
      <c r="C8" s="7">
        <f>'2'!C43/'2'!C16</f>
        <v>0.11179339091861519</v>
      </c>
      <c r="D8" s="7">
        <f>'2'!D43/'2'!D16</f>
        <v>0.14774057252302927</v>
      </c>
      <c r="E8" s="7">
        <f>'2'!E43/'2'!E16</f>
        <v>8.7218473533596408E-2</v>
      </c>
      <c r="F8" s="7">
        <f>'2'!F43/'2'!F16</f>
        <v>6.7174649194011934E-2</v>
      </c>
    </row>
    <row r="9" spans="1:6" x14ac:dyDescent="0.25">
      <c r="A9" t="s">
        <v>91</v>
      </c>
      <c r="B9" s="7">
        <f>'2'!B43/'1'!B26</f>
        <v>1.8691067496277001E-3</v>
      </c>
      <c r="C9" s="7">
        <f>'2'!C43/'1'!C26</f>
        <v>2.3810216499977753E-3</v>
      </c>
      <c r="D9" s="7">
        <f>'2'!D43/'1'!D26</f>
        <v>9.0161308963481194E-4</v>
      </c>
      <c r="E9" s="7">
        <f>'2'!E43/'1'!E26</f>
        <v>1.0116441279607797E-3</v>
      </c>
      <c r="F9" s="7">
        <f>'2'!F43/'1'!F26</f>
        <v>1.2817344449435287E-3</v>
      </c>
    </row>
    <row r="10" spans="1:6" x14ac:dyDescent="0.25">
      <c r="A10" t="s">
        <v>92</v>
      </c>
      <c r="B10" s="7">
        <f>'2'!B43/'1'!B49</f>
        <v>5.2242097337209283E-2</v>
      </c>
      <c r="C10" s="7">
        <f>'2'!C43/'1'!C49</f>
        <v>7.0636324945803811E-2</v>
      </c>
      <c r="D10" s="7">
        <f>'2'!D43/'1'!D49</f>
        <v>2.6344024709960671E-2</v>
      </c>
      <c r="E10" s="7">
        <f>'2'!E43/'1'!E49</f>
        <v>3.0407932467600901E-2</v>
      </c>
      <c r="F10" s="7">
        <f>'2'!F43/'1'!F49</f>
        <v>3.8762674516139392E-2</v>
      </c>
    </row>
    <row r="11" spans="1:6" x14ac:dyDescent="0.25">
      <c r="A11" t="s">
        <v>45</v>
      </c>
      <c r="B11" s="9">
        <v>0.1033</v>
      </c>
      <c r="C11" s="9">
        <v>0.1192</v>
      </c>
      <c r="D11" s="9">
        <v>0.1042</v>
      </c>
      <c r="E11" s="9">
        <v>0.10730000000000001</v>
      </c>
      <c r="F11" s="9">
        <v>0.1221</v>
      </c>
    </row>
    <row r="12" spans="1:6" x14ac:dyDescent="0.25">
      <c r="A12" t="s">
        <v>93</v>
      </c>
      <c r="B12" s="7">
        <f>2483816896/'1'!B20</f>
        <v>1.0028420941458194E-2</v>
      </c>
      <c r="C12" s="7">
        <f>3396898471/'1'!C20</f>
        <v>1.2898517484268701E-2</v>
      </c>
      <c r="D12" s="7">
        <f>5187236103/'1'!D20</f>
        <v>1.8337383475028893E-2</v>
      </c>
      <c r="E12" s="7">
        <f>5839243414/'1'!E20</f>
        <v>1.997149520430588E-2</v>
      </c>
      <c r="F12" s="7">
        <f>8397744459/'1'!F20</f>
        <v>2.781262026381872E-2</v>
      </c>
    </row>
    <row r="13" spans="1:6" x14ac:dyDescent="0.25">
      <c r="A13" t="s">
        <v>94</v>
      </c>
      <c r="B13" s="9">
        <v>0.81950000000000001</v>
      </c>
      <c r="C13" s="9">
        <v>0.83489999999999998</v>
      </c>
      <c r="D13" s="9">
        <v>0.80959999999999999</v>
      </c>
      <c r="E13" s="9">
        <v>0.82369999999999999</v>
      </c>
      <c r="F13" s="9">
        <v>0.87780000000000002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2018-10-28T05:20:52Z</dcterms:created>
  <dcterms:modified xsi:type="dcterms:W3CDTF">2020-04-12T14:31:37Z</dcterms:modified>
</cp:coreProperties>
</file>