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I29" i="3"/>
  <c r="H22" i="3"/>
  <c r="H18" i="3"/>
  <c r="H12" i="3"/>
  <c r="H28" i="3" s="1"/>
  <c r="H9" i="2"/>
  <c r="H30" i="2"/>
  <c r="H24" i="2"/>
  <c r="H11" i="2"/>
  <c r="H56" i="1"/>
  <c r="H51" i="1"/>
  <c r="H57" i="1"/>
  <c r="H42" i="1"/>
  <c r="H34" i="1"/>
  <c r="H21" i="1"/>
  <c r="H22" i="1" s="1"/>
  <c r="H12" i="1"/>
  <c r="G56" i="1"/>
  <c r="G29" i="3"/>
  <c r="G22" i="3"/>
  <c r="G18" i="3"/>
  <c r="G12" i="3"/>
  <c r="G24" i="2"/>
  <c r="G11" i="2"/>
  <c r="G9" i="2"/>
  <c r="G30" i="2"/>
  <c r="G57" i="1"/>
  <c r="G51" i="1"/>
  <c r="G42" i="1"/>
  <c r="G34" i="1"/>
  <c r="G43" i="1" s="1"/>
  <c r="G21" i="1"/>
  <c r="G12" i="1"/>
  <c r="G22" i="1" s="1"/>
  <c r="H24" i="3" l="1"/>
  <c r="H26" i="3" s="1"/>
  <c r="H15" i="2"/>
  <c r="H19" i="2"/>
  <c r="H22" i="2" s="1"/>
  <c r="H27" i="2" s="1"/>
  <c r="H29" i="2" s="1"/>
  <c r="H43" i="1"/>
  <c r="H54" i="1" s="1"/>
  <c r="G24" i="3"/>
  <c r="G26" i="3" s="1"/>
  <c r="G28" i="3"/>
  <c r="G15" i="2"/>
  <c r="G19" i="2" s="1"/>
  <c r="G22" i="2" s="1"/>
  <c r="G27" i="2" s="1"/>
  <c r="G29" i="2" s="1"/>
  <c r="G54" i="1"/>
  <c r="B57" i="1"/>
  <c r="C57" i="1"/>
  <c r="D57" i="1"/>
  <c r="E57" i="1"/>
  <c r="F57" i="1"/>
  <c r="B30" i="2" l="1"/>
  <c r="C30" i="2"/>
  <c r="D30" i="2"/>
  <c r="E30" i="2"/>
  <c r="F30" i="2"/>
  <c r="B11" i="2"/>
  <c r="C11" i="2"/>
  <c r="D11" i="2"/>
  <c r="E11" i="2"/>
  <c r="F11" i="2"/>
  <c r="B29" i="3"/>
  <c r="C29" i="3"/>
  <c r="D29" i="3"/>
  <c r="E29" i="3"/>
  <c r="F29" i="3"/>
  <c r="C12" i="3" l="1"/>
  <c r="B24" i="2"/>
  <c r="D34" i="1"/>
  <c r="E34" i="1"/>
  <c r="C34" i="1"/>
  <c r="B34" i="1"/>
  <c r="F51" i="1" l="1"/>
  <c r="F8" i="4" l="1"/>
  <c r="B22" i="3" l="1"/>
  <c r="B12" i="3"/>
  <c r="E22" i="3"/>
  <c r="D22" i="3"/>
  <c r="D12" i="3"/>
  <c r="E12" i="3"/>
  <c r="F12" i="3"/>
  <c r="D9" i="2"/>
  <c r="E9" i="2"/>
  <c r="C9" i="2"/>
  <c r="F9" i="2"/>
  <c r="F42" i="1"/>
  <c r="F34" i="1"/>
  <c r="C51" i="1"/>
  <c r="C21" i="1"/>
  <c r="E42" i="1"/>
  <c r="C8" i="4" l="1"/>
  <c r="F43" i="1"/>
  <c r="F54" i="1" s="1"/>
  <c r="E43" i="1"/>
  <c r="B42" i="1" l="1"/>
  <c r="F22" i="3" l="1"/>
  <c r="C22" i="3"/>
  <c r="D18" i="3"/>
  <c r="E18" i="3"/>
  <c r="C18" i="3"/>
  <c r="F18" i="3"/>
  <c r="B9" i="2"/>
  <c r="C42" i="1"/>
  <c r="C9" i="4" s="1"/>
  <c r="D42" i="1"/>
  <c r="C24" i="3" l="1"/>
  <c r="C26" i="3" s="1"/>
  <c r="F24" i="3"/>
  <c r="B28" i="3"/>
  <c r="E24" i="3"/>
  <c r="D24" i="3"/>
  <c r="F26" i="3" l="1"/>
  <c r="D26" i="3"/>
  <c r="E26" i="3"/>
  <c r="C28" i="3"/>
  <c r="D28" i="3"/>
  <c r="E28" i="3"/>
  <c r="F28" i="3"/>
  <c r="D24" i="2"/>
  <c r="E24" i="2"/>
  <c r="C24" i="2"/>
  <c r="F21" i="1"/>
  <c r="F9" i="4" s="1"/>
  <c r="D51" i="1"/>
  <c r="E51" i="1"/>
  <c r="D21" i="1"/>
  <c r="D9" i="4" s="1"/>
  <c r="E21" i="1"/>
  <c r="E9" i="4" s="1"/>
  <c r="D12" i="1"/>
  <c r="E12" i="1"/>
  <c r="C12" i="1"/>
  <c r="F12" i="1"/>
  <c r="B51" i="1"/>
  <c r="B21" i="1"/>
  <c r="B9" i="4" s="1"/>
  <c r="B12" i="1"/>
  <c r="E8" i="4" l="1"/>
  <c r="D8" i="4"/>
  <c r="B8" i="4"/>
  <c r="E54" i="1"/>
  <c r="E22" i="1"/>
  <c r="C22" i="1"/>
  <c r="D22" i="1"/>
  <c r="C43" i="1"/>
  <c r="C54" i="1" s="1"/>
  <c r="F22" i="1"/>
  <c r="B22" i="1"/>
  <c r="D56" i="1"/>
  <c r="F56" i="1"/>
  <c r="C56" i="1"/>
  <c r="B56" i="1"/>
  <c r="E56" i="1"/>
  <c r="B43" i="1"/>
  <c r="D43" i="1"/>
  <c r="D54" i="1" l="1"/>
  <c r="B54" i="1"/>
  <c r="F24" i="2"/>
  <c r="B18" i="3" l="1"/>
  <c r="B24" i="3" l="1"/>
  <c r="B26" i="3" l="1"/>
  <c r="B15" i="2" l="1"/>
  <c r="B19" i="2" s="1"/>
  <c r="C15" i="2"/>
  <c r="C19" i="2" s="1"/>
  <c r="B11" i="4" l="1"/>
  <c r="B22" i="2"/>
  <c r="B27" i="2" s="1"/>
  <c r="B12" i="4" s="1"/>
  <c r="E15" i="2"/>
  <c r="E19" i="2" s="1"/>
  <c r="F15" i="2"/>
  <c r="F19" i="2" s="1"/>
  <c r="D15" i="2"/>
  <c r="D19" i="2" s="1"/>
  <c r="C11" i="4"/>
  <c r="B29" i="2" l="1"/>
  <c r="B6" i="4"/>
  <c r="B7" i="4"/>
  <c r="B10" i="4"/>
  <c r="E11" i="4"/>
  <c r="E22" i="2"/>
  <c r="E27" i="2" s="1"/>
  <c r="E7" i="4" s="1"/>
  <c r="F11" i="4"/>
  <c r="F22" i="2"/>
  <c r="F27" i="2" s="1"/>
  <c r="F7" i="4" s="1"/>
  <c r="D11" i="4"/>
  <c r="D22" i="2"/>
  <c r="D27" i="2" s="1"/>
  <c r="D7" i="4" s="1"/>
  <c r="C22" i="2"/>
  <c r="C27" i="2" s="1"/>
  <c r="D29" i="2" l="1"/>
  <c r="E6" i="4"/>
  <c r="E12" i="4"/>
  <c r="E29" i="2"/>
  <c r="E10" i="4"/>
  <c r="D12" i="4"/>
  <c r="F29" i="2"/>
  <c r="D10" i="4"/>
  <c r="F12" i="4"/>
  <c r="D6" i="4"/>
  <c r="F10" i="4"/>
  <c r="F6" i="4"/>
  <c r="C10" i="4"/>
  <c r="C7" i="4"/>
  <c r="C12" i="4"/>
  <c r="C6" i="4"/>
  <c r="C29" i="2"/>
</calcChain>
</file>

<file path=xl/sharedStrings.xml><?xml version="1.0" encoding="utf-8"?>
<sst xmlns="http://schemas.openxmlformats.org/spreadsheetml/2006/main" count="117" uniqueCount="90">
  <si>
    <t>CURRENT ASSETS</t>
  </si>
  <si>
    <t>Cash and Cash Equivalents</t>
  </si>
  <si>
    <t>Share Capital</t>
  </si>
  <si>
    <t>Retained Earnings</t>
  </si>
  <si>
    <t>Inventories</t>
  </si>
  <si>
    <t>Property, Plant &amp; Equipment</t>
  </si>
  <si>
    <t>Current Liabilities</t>
  </si>
  <si>
    <t>Other Income</t>
  </si>
  <si>
    <t>Current Tax</t>
  </si>
  <si>
    <t>ASSETS</t>
  </si>
  <si>
    <t>Investment</t>
  </si>
  <si>
    <t>Advance, Deposits &amp; Prepayments</t>
  </si>
  <si>
    <t>Deferred Tax Liabilities</t>
  </si>
  <si>
    <t>Deferred Tax (expenses)/income</t>
  </si>
  <si>
    <t>Payment for costs and expenses</t>
  </si>
  <si>
    <t>Capital Reserve</t>
  </si>
  <si>
    <t>Gratuity</t>
  </si>
  <si>
    <t>Trade and other Payables</t>
  </si>
  <si>
    <t>Trade and other Recievables</t>
  </si>
  <si>
    <t>Acquisition of property, plant and equipment</t>
  </si>
  <si>
    <t>Capital Work In Progress</t>
  </si>
  <si>
    <t>Trade Marks</t>
  </si>
  <si>
    <t>Tax Holiday Reserve</t>
  </si>
  <si>
    <t>Short term bank loans and others</t>
  </si>
  <si>
    <t>Liabilities for expenses</t>
  </si>
  <si>
    <t>Provision for income expenses</t>
  </si>
  <si>
    <t>Less: Depreciation</t>
  </si>
  <si>
    <t>Loan Fund</t>
  </si>
  <si>
    <t>Loan from Fu-Wang Foods Ltd.</t>
  </si>
  <si>
    <t>Adminstrative Expenses</t>
  </si>
  <si>
    <t>Selling and Distribution Expenses</t>
  </si>
  <si>
    <t>Provision for WPPF and Welfaare Fund</t>
  </si>
  <si>
    <t>Financial Expenses</t>
  </si>
  <si>
    <t>Non Operating Income</t>
  </si>
  <si>
    <t>Collection from Turnover and Others</t>
  </si>
  <si>
    <t>Financial Expenses Paid</t>
  </si>
  <si>
    <t>Income tax paid and Deducted at Source</t>
  </si>
  <si>
    <t>Capital Work in Progress</t>
  </si>
  <si>
    <t>Advance to Subsidiary</t>
  </si>
  <si>
    <t>Loan Received</t>
  </si>
  <si>
    <t>Fu-Wang Foods Ltd.</t>
  </si>
  <si>
    <t>Revaluation Reserve</t>
  </si>
  <si>
    <t>Loan from IDLC</t>
  </si>
  <si>
    <t>Ratio</t>
  </si>
  <si>
    <t>Debt to Equity</t>
  </si>
  <si>
    <t>Current Ratio</t>
  </si>
  <si>
    <t>Operating Margin</t>
  </si>
  <si>
    <t xml:space="preserve">Long Term Loan </t>
  </si>
  <si>
    <t>As at quarter end</t>
  </si>
  <si>
    <t>Return on Asset (ROA)</t>
  </si>
  <si>
    <t>Return on Equity (ROE)</t>
  </si>
  <si>
    <t>Net Margin</t>
  </si>
  <si>
    <t>Return on Invested Capital (ROIC)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</si>
  <si>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</si>
  <si>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</si>
  <si>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</si>
  <si>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</si>
  <si>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</si>
  <si>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</si>
  <si>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</si>
  <si>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</si>
  <si>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</si>
  <si>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</si>
  <si>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</si>
  <si>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</si>
  <si>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</si>
  <si>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</si>
  <si>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</si>
  <si>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</si>
  <si>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</si>
  <si>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</si>
  <si>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</si>
  <si>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</si>
  <si>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</si>
  <si>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NON CURRENT ASSETS</t>
  </si>
  <si>
    <t>Liabilities and Capital</t>
  </si>
  <si>
    <t>Liabilities</t>
  </si>
  <si>
    <t>Shareholders’ Equity</t>
  </si>
  <si>
    <t>Non Current Liabilities</t>
  </si>
  <si>
    <t>Non-controlling interest</t>
  </si>
  <si>
    <t>Net assets value per share</t>
  </si>
  <si>
    <t>Shares to calculate NAVPS</t>
  </si>
  <si>
    <t>Consolidated Balance Sheet</t>
  </si>
  <si>
    <t>Consolidated Income Statement</t>
  </si>
  <si>
    <t>Quarter 1</t>
  </si>
  <si>
    <t>Quarter 2</t>
  </si>
  <si>
    <t>Quarter 3</t>
  </si>
  <si>
    <t>Quarter 4</t>
  </si>
  <si>
    <t>Quarter 5</t>
  </si>
  <si>
    <t>Dividend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</si>
</sst>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0" fillId="0" borderId="5" xfId="0" applyNumberFormat="1" applyBorder="1"/>
    <xf numFmtId="41" fontId="1" fillId="0" borderId="4" xfId="0" applyNumberFormat="1" applyFont="1" applyBorder="1"/>
    <xf numFmtId="41" fontId="0" fillId="0" borderId="0" xfId="0" applyNumberFormat="1" applyFont="1" applyBorder="1"/>
    <xf numFmtId="41" fontId="0" fillId="0" borderId="0" xfId="0" applyNumberFormat="1" applyFill="1"/>
    <xf numFmtId="0" fontId="0" fillId="0" borderId="0" xfId="0" applyFill="1"/>
    <xf numFmtId="15" fontId="2" fillId="0" borderId="0" xfId="0" applyNumberFormat="1" applyFont="1" applyFill="1"/>
    <xf numFmtId="41" fontId="0" fillId="0" borderId="0" xfId="0" applyNumberFormat="1" applyFont="1" applyFill="1"/>
    <xf numFmtId="41" fontId="0" fillId="0" borderId="2" xfId="0" applyNumberFormat="1" applyFill="1" applyBorder="1"/>
    <xf numFmtId="41" fontId="0" fillId="0" borderId="0" xfId="0" applyNumberFormat="1" applyFill="1" applyBorder="1"/>
    <xf numFmtId="41" fontId="1" fillId="0" borderId="0" xfId="0" applyNumberFormat="1" applyFont="1" applyFill="1"/>
    <xf numFmtId="41" fontId="0" fillId="0" borderId="5" xfId="0" applyNumberFormat="1" applyFill="1" applyBorder="1"/>
    <xf numFmtId="41" fontId="1" fillId="0" borderId="4" xfId="0" applyNumberFormat="1" applyFont="1" applyFill="1" applyBorder="1"/>
    <xf numFmtId="41" fontId="1" fillId="0" borderId="0" xfId="0" applyNumberFormat="1" applyFont="1" applyFill="1" applyBorder="1"/>
    <xf numFmtId="2" fontId="1" fillId="0" borderId="0" xfId="0" applyNumberFormat="1" applyFont="1" applyFill="1"/>
    <xf numFmtId="41" fontId="0" fillId="0" borderId="0" xfId="0" applyNumberFormat="1" applyFill="1" applyAlignment="1">
      <alignment horizontal="right"/>
    </xf>
    <xf numFmtId="41" fontId="4" fillId="0" borderId="3" xfId="0" applyNumberFormat="1" applyFont="1" applyFill="1" applyBorder="1" applyAlignment="1">
      <alignment horizontal="right"/>
    </xf>
    <xf numFmtId="41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41" fontId="0" fillId="0" borderId="0" xfId="0" applyNumberFormat="1" applyFill="1" applyBorder="1" applyAlignment="1">
      <alignment horizontal="right"/>
    </xf>
    <xf numFmtId="10" fontId="0" fillId="0" borderId="0" xfId="1" applyNumberFormat="1" applyFont="1"/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0" fontId="8" fillId="0" borderId="0" xfId="0" applyFont="1"/>
    <xf numFmtId="0" fontId="8" fillId="0" borderId="1" xfId="0" applyFont="1" applyBorder="1"/>
    <xf numFmtId="15" fontId="7" fillId="0" borderId="1" xfId="0" applyNumberFormat="1" applyFont="1" applyBorder="1"/>
    <xf numFmtId="15" fontId="7" fillId="0" borderId="1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7"/>
  <sheetViews>
    <sheetView zoomScaleNormal="100" workbookViewId="0">
      <pane xSplit="1" ySplit="5" topLeftCell="G42" activePane="bottomRight" state="frozen"/>
      <selection pane="topRight" activeCell="B1" sqref="B1"/>
      <selection pane="bottomLeft" activeCell="A6" sqref="A6"/>
      <selection pane="bottomRight" activeCell="H57" sqref="H57"/>
    </sheetView>
  </sheetViews>
  <sheetFormatPr defaultRowHeight="15" x14ac:dyDescent="0.25"/>
  <cols>
    <col min="1" max="1" width="30.7109375" customWidth="1"/>
    <col min="2" max="2" width="18" bestFit="1" customWidth="1"/>
    <col min="3" max="4" width="15.28515625" bestFit="1" customWidth="1"/>
    <col min="5" max="5" width="15.28515625" style="31" bestFit="1" customWidth="1"/>
    <col min="6" max="6" width="15.28515625" bestFit="1" customWidth="1"/>
    <col min="7" max="7" width="14.28515625" bestFit="1" customWidth="1"/>
    <col min="8" max="12" width="19" bestFit="1" customWidth="1"/>
  </cols>
  <sheetData>
    <row r="1" spans="1:8" x14ac:dyDescent="0.25">
      <c r="A1" s="2" t="s">
        <v>40</v>
      </c>
    </row>
    <row r="2" spans="1:8" x14ac:dyDescent="0.25">
      <c r="A2" s="60" t="s">
        <v>82</v>
      </c>
    </row>
    <row r="3" spans="1:8" x14ac:dyDescent="0.25">
      <c r="A3" s="2" t="s">
        <v>48</v>
      </c>
    </row>
    <row r="4" spans="1:8" ht="15.75" x14ac:dyDescent="0.25">
      <c r="A4" s="3"/>
      <c r="B4" s="61" t="s">
        <v>85</v>
      </c>
      <c r="C4" s="61" t="s">
        <v>86</v>
      </c>
      <c r="D4" s="61" t="s">
        <v>84</v>
      </c>
      <c r="E4" s="61" t="s">
        <v>85</v>
      </c>
      <c r="F4" s="61" t="s">
        <v>86</v>
      </c>
      <c r="G4" s="61" t="s">
        <v>85</v>
      </c>
      <c r="H4" s="61" t="s">
        <v>84</v>
      </c>
    </row>
    <row r="5" spans="1:8" ht="15.75" x14ac:dyDescent="0.25">
      <c r="B5" s="7">
        <v>43100</v>
      </c>
      <c r="C5" s="7">
        <v>43190</v>
      </c>
      <c r="D5" s="7">
        <v>43373</v>
      </c>
      <c r="E5" s="32">
        <v>43465</v>
      </c>
      <c r="F5" s="7">
        <v>43555</v>
      </c>
      <c r="G5" s="7">
        <v>43830</v>
      </c>
      <c r="H5" s="63">
        <v>43738</v>
      </c>
    </row>
    <row r="6" spans="1:8" x14ac:dyDescent="0.25">
      <c r="A6" s="57" t="s">
        <v>9</v>
      </c>
    </row>
    <row r="7" spans="1:8" x14ac:dyDescent="0.25">
      <c r="A7" s="56" t="s">
        <v>74</v>
      </c>
    </row>
    <row r="8" spans="1:8" x14ac:dyDescent="0.25">
      <c r="A8" s="9" t="s">
        <v>5</v>
      </c>
      <c r="B8" s="17">
        <v>554303421</v>
      </c>
      <c r="C8" s="17">
        <v>560842203</v>
      </c>
      <c r="D8" s="17">
        <v>561221547</v>
      </c>
      <c r="E8" s="33">
        <v>567007605</v>
      </c>
      <c r="F8" s="17">
        <v>573105794</v>
      </c>
      <c r="G8" s="17">
        <v>606620303</v>
      </c>
      <c r="H8" s="17">
        <v>607566911</v>
      </c>
    </row>
    <row r="9" spans="1:8" x14ac:dyDescent="0.25">
      <c r="A9" s="9" t="s">
        <v>20</v>
      </c>
      <c r="B9" s="17">
        <v>8136116</v>
      </c>
      <c r="C9" s="17"/>
      <c r="D9" s="17"/>
      <c r="E9" s="33"/>
      <c r="F9" s="17"/>
      <c r="G9" s="17"/>
    </row>
    <row r="10" spans="1:8" x14ac:dyDescent="0.25">
      <c r="A10" t="s">
        <v>21</v>
      </c>
      <c r="B10" s="17"/>
      <c r="C10" s="17"/>
      <c r="D10" s="17"/>
      <c r="E10" s="33"/>
      <c r="F10" s="17"/>
    </row>
    <row r="11" spans="1:8" x14ac:dyDescent="0.25">
      <c r="A11" s="9" t="s">
        <v>26</v>
      </c>
      <c r="B11" s="17"/>
      <c r="C11" s="17"/>
      <c r="D11" s="17"/>
      <c r="E11" s="33"/>
      <c r="F11" s="17"/>
    </row>
    <row r="12" spans="1:8" x14ac:dyDescent="0.25">
      <c r="B12" s="26">
        <f t="shared" ref="B12:H12" si="0">SUM(B8:B10)</f>
        <v>562439537</v>
      </c>
      <c r="C12" s="26">
        <f t="shared" si="0"/>
        <v>560842203</v>
      </c>
      <c r="D12" s="26">
        <f t="shared" si="0"/>
        <v>561221547</v>
      </c>
      <c r="E12" s="34">
        <f t="shared" si="0"/>
        <v>567007605</v>
      </c>
      <c r="F12" s="26">
        <f t="shared" si="0"/>
        <v>573105794</v>
      </c>
      <c r="G12" s="26">
        <f t="shared" si="0"/>
        <v>606620303</v>
      </c>
      <c r="H12" s="26">
        <f t="shared" si="0"/>
        <v>607566911</v>
      </c>
    </row>
    <row r="13" spans="1:8" x14ac:dyDescent="0.25">
      <c r="A13" s="9"/>
      <c r="B13" s="22"/>
      <c r="C13" s="22"/>
      <c r="D13" s="22"/>
      <c r="E13" s="35"/>
      <c r="F13" s="22"/>
    </row>
    <row r="14" spans="1:8" x14ac:dyDescent="0.25">
      <c r="A14" s="56" t="s">
        <v>10</v>
      </c>
      <c r="B14" s="22">
        <v>50000000</v>
      </c>
      <c r="C14" s="22">
        <v>50000000</v>
      </c>
      <c r="D14" s="22">
        <v>50000000</v>
      </c>
      <c r="E14" s="22">
        <v>50000000</v>
      </c>
      <c r="F14" s="22">
        <v>50000000</v>
      </c>
      <c r="G14" s="22">
        <v>50000000</v>
      </c>
      <c r="H14" s="22">
        <v>50000000</v>
      </c>
    </row>
    <row r="15" spans="1:8" x14ac:dyDescent="0.25">
      <c r="A15" s="9"/>
      <c r="B15" s="22"/>
      <c r="D15" s="22"/>
      <c r="E15" s="35"/>
      <c r="F15" s="22"/>
    </row>
    <row r="16" spans="1:8" x14ac:dyDescent="0.25">
      <c r="A16" s="56" t="s">
        <v>0</v>
      </c>
      <c r="B16" s="20"/>
      <c r="D16" s="20"/>
      <c r="E16" s="36"/>
      <c r="F16" s="20"/>
    </row>
    <row r="17" spans="1:12" x14ac:dyDescent="0.25">
      <c r="A17" s="5" t="s">
        <v>4</v>
      </c>
      <c r="B17" s="17">
        <v>203412429</v>
      </c>
      <c r="C17" s="22">
        <v>227455037</v>
      </c>
      <c r="D17" s="17">
        <v>223408417</v>
      </c>
      <c r="E17" s="33">
        <v>232613352</v>
      </c>
      <c r="F17" s="17">
        <v>235675291</v>
      </c>
      <c r="G17" s="17">
        <v>244712452</v>
      </c>
      <c r="H17" s="17">
        <v>238255340</v>
      </c>
    </row>
    <row r="18" spans="1:12" x14ac:dyDescent="0.25">
      <c r="A18" s="9" t="s">
        <v>18</v>
      </c>
      <c r="B18" s="17">
        <v>349146332</v>
      </c>
      <c r="C18" s="17">
        <v>364907674</v>
      </c>
      <c r="D18" s="17">
        <v>356827646</v>
      </c>
      <c r="E18" s="33">
        <v>368975354</v>
      </c>
      <c r="F18" s="17">
        <v>379254622</v>
      </c>
      <c r="G18" s="15">
        <v>398648129</v>
      </c>
      <c r="H18" s="15">
        <v>392413874</v>
      </c>
      <c r="I18" s="15"/>
      <c r="J18" s="15"/>
      <c r="K18" s="15"/>
      <c r="L18" s="15"/>
    </row>
    <row r="19" spans="1:12" x14ac:dyDescent="0.25">
      <c r="A19" t="s">
        <v>11</v>
      </c>
      <c r="B19" s="17">
        <v>440061320</v>
      </c>
      <c r="C19" s="17">
        <v>456955054</v>
      </c>
      <c r="D19" s="17">
        <v>485939864</v>
      </c>
      <c r="E19" s="33">
        <v>494563766</v>
      </c>
      <c r="F19" s="15">
        <v>509527836</v>
      </c>
      <c r="G19" s="15">
        <v>542086446</v>
      </c>
      <c r="H19" s="15">
        <v>522672025</v>
      </c>
      <c r="I19" s="15"/>
      <c r="J19" s="15"/>
      <c r="K19" s="15"/>
      <c r="L19" s="15"/>
    </row>
    <row r="20" spans="1:12" x14ac:dyDescent="0.25">
      <c r="A20" t="s">
        <v>1</v>
      </c>
      <c r="B20" s="15">
        <v>83378340</v>
      </c>
      <c r="C20" s="17">
        <v>13741679</v>
      </c>
      <c r="D20" s="17">
        <v>24090963</v>
      </c>
      <c r="E20" s="33">
        <v>30307783</v>
      </c>
      <c r="F20" s="17">
        <v>33342387</v>
      </c>
      <c r="G20" s="15">
        <v>15307754</v>
      </c>
      <c r="H20" s="15">
        <v>19549821</v>
      </c>
      <c r="I20" s="15"/>
      <c r="J20" s="15"/>
      <c r="K20" s="15"/>
      <c r="L20" s="15"/>
    </row>
    <row r="21" spans="1:12" x14ac:dyDescent="0.25">
      <c r="B21" s="26">
        <f t="shared" ref="B21:H21" si="1">SUM(B17:B20)</f>
        <v>1075998421</v>
      </c>
      <c r="C21" s="34">
        <f>SUM(C17:C20)</f>
        <v>1063059444</v>
      </c>
      <c r="D21" s="26">
        <f t="shared" si="1"/>
        <v>1090266890</v>
      </c>
      <c r="E21" s="34">
        <f t="shared" si="1"/>
        <v>1126460255</v>
      </c>
      <c r="F21" s="26">
        <f t="shared" si="1"/>
        <v>1157800136</v>
      </c>
      <c r="G21" s="26">
        <f t="shared" si="1"/>
        <v>1200754781</v>
      </c>
      <c r="H21" s="26">
        <f t="shared" si="1"/>
        <v>1172891060</v>
      </c>
      <c r="I21" s="15"/>
      <c r="J21" s="15"/>
      <c r="K21" s="15"/>
      <c r="L21" s="15"/>
    </row>
    <row r="22" spans="1:12" ht="15.75" thickBot="1" x14ac:dyDescent="0.3">
      <c r="A22" s="2"/>
      <c r="B22" s="27">
        <f>SUM(B12,B21)+B14</f>
        <v>1688437958</v>
      </c>
      <c r="C22" s="37">
        <f t="shared" ref="C22:H22" si="2">SUM(C12,C14,C21)</f>
        <v>1673901647</v>
      </c>
      <c r="D22" s="27">
        <f t="shared" si="2"/>
        <v>1701488437</v>
      </c>
      <c r="E22" s="37">
        <f t="shared" si="2"/>
        <v>1743467860</v>
      </c>
      <c r="F22" s="37">
        <f t="shared" si="2"/>
        <v>1780905930</v>
      </c>
      <c r="G22" s="37">
        <f t="shared" si="2"/>
        <v>1857375084</v>
      </c>
      <c r="H22" s="37">
        <f t="shared" si="2"/>
        <v>1830457971</v>
      </c>
      <c r="I22" s="15"/>
      <c r="J22" s="15"/>
      <c r="K22" s="15"/>
      <c r="L22" s="15"/>
    </row>
    <row r="23" spans="1:12" x14ac:dyDescent="0.25">
      <c r="B23" s="15"/>
      <c r="C23" s="15"/>
      <c r="D23" s="15"/>
      <c r="E23" s="30"/>
      <c r="F23" s="15"/>
      <c r="G23" s="15"/>
      <c r="H23" s="15"/>
      <c r="I23" s="15"/>
      <c r="J23" s="15"/>
      <c r="K23" s="15"/>
      <c r="L23" s="15"/>
    </row>
    <row r="24" spans="1:12" ht="15.75" x14ac:dyDescent="0.25">
      <c r="A24" s="58" t="s">
        <v>75</v>
      </c>
      <c r="B24" s="15"/>
      <c r="C24" s="15"/>
      <c r="D24" s="15"/>
      <c r="E24" s="30"/>
      <c r="F24" s="15"/>
      <c r="G24" s="15"/>
      <c r="H24" s="15"/>
      <c r="I24" s="15"/>
      <c r="J24" s="15"/>
      <c r="K24" s="15"/>
      <c r="L24" s="15"/>
    </row>
    <row r="25" spans="1:12" ht="15.75" x14ac:dyDescent="0.25">
      <c r="A25" s="59" t="s">
        <v>76</v>
      </c>
      <c r="B25" s="15"/>
      <c r="C25" s="15"/>
      <c r="D25" s="15"/>
      <c r="E25" s="30"/>
      <c r="F25" s="15"/>
      <c r="G25" s="15"/>
      <c r="H25" s="15"/>
      <c r="I25" s="15"/>
      <c r="J25" s="15"/>
      <c r="K25" s="15"/>
      <c r="L25" s="15"/>
    </row>
    <row r="26" spans="1:12" x14ac:dyDescent="0.25">
      <c r="A26" s="56" t="s">
        <v>27</v>
      </c>
      <c r="B26" s="22"/>
      <c r="C26" s="22"/>
      <c r="D26" s="22"/>
      <c r="E26" s="35"/>
      <c r="F26" s="22"/>
      <c r="G26" s="15"/>
      <c r="H26" s="15"/>
      <c r="I26" s="15"/>
      <c r="J26" s="15"/>
      <c r="K26" s="15"/>
      <c r="L26" s="15"/>
    </row>
    <row r="27" spans="1:12" x14ac:dyDescent="0.25">
      <c r="A27" s="5" t="s">
        <v>28</v>
      </c>
      <c r="B27" s="15"/>
      <c r="C27" s="15"/>
      <c r="D27" s="15"/>
      <c r="E27" s="30"/>
      <c r="F27" s="15"/>
      <c r="G27" s="15"/>
      <c r="H27" s="15"/>
      <c r="I27" s="15"/>
      <c r="J27" s="15"/>
      <c r="K27" s="15"/>
      <c r="L27" s="15"/>
    </row>
    <row r="28" spans="1:12" x14ac:dyDescent="0.25">
      <c r="A28" s="5"/>
      <c r="B28" s="15"/>
      <c r="C28" s="15"/>
      <c r="D28" s="15"/>
      <c r="E28" s="30"/>
      <c r="F28" s="15"/>
      <c r="G28" s="15"/>
      <c r="H28" s="15"/>
      <c r="I28" s="15"/>
      <c r="J28" s="15"/>
      <c r="K28" s="15"/>
      <c r="L28" s="15"/>
    </row>
    <row r="29" spans="1:12" x14ac:dyDescent="0.25">
      <c r="A29" s="56" t="s">
        <v>78</v>
      </c>
      <c r="B29" s="15"/>
      <c r="C29" s="20"/>
      <c r="D29" s="15"/>
      <c r="E29" s="30"/>
      <c r="F29" s="20"/>
      <c r="G29" s="15"/>
      <c r="H29" s="15"/>
      <c r="I29" s="15"/>
      <c r="J29" s="15"/>
      <c r="K29" s="15"/>
      <c r="L29" s="15"/>
    </row>
    <row r="30" spans="1:12" x14ac:dyDescent="0.25">
      <c r="A30" s="5" t="s">
        <v>16</v>
      </c>
      <c r="B30" s="15"/>
      <c r="D30" s="15"/>
      <c r="E30" s="30"/>
      <c r="F30" s="15"/>
      <c r="G30" s="15"/>
      <c r="H30" s="15"/>
      <c r="I30" s="15"/>
      <c r="J30" s="15"/>
      <c r="K30" s="15"/>
      <c r="L30" s="15"/>
    </row>
    <row r="31" spans="1:12" x14ac:dyDescent="0.25">
      <c r="A31" s="5" t="s">
        <v>12</v>
      </c>
      <c r="B31" s="15">
        <v>41983721</v>
      </c>
      <c r="C31" s="17">
        <v>43757443</v>
      </c>
      <c r="D31" s="15">
        <v>37102133</v>
      </c>
      <c r="E31" s="30">
        <v>40482882</v>
      </c>
      <c r="F31" s="15">
        <v>40632967</v>
      </c>
      <c r="G31" s="15">
        <v>59976814</v>
      </c>
      <c r="H31" s="15">
        <v>55758943</v>
      </c>
      <c r="I31" s="15"/>
      <c r="J31" s="15"/>
      <c r="K31" s="15"/>
      <c r="L31" s="15"/>
    </row>
    <row r="32" spans="1:12" x14ac:dyDescent="0.25">
      <c r="A32" s="5" t="s">
        <v>42</v>
      </c>
      <c r="B32" s="15"/>
      <c r="C32" s="17"/>
      <c r="D32" s="15"/>
      <c r="E32" s="30"/>
      <c r="F32" s="15"/>
      <c r="G32" s="15"/>
      <c r="H32" s="15"/>
      <c r="I32" s="15"/>
      <c r="J32" s="15"/>
      <c r="K32" s="15"/>
      <c r="L32" s="15"/>
    </row>
    <row r="33" spans="1:12" x14ac:dyDescent="0.25">
      <c r="A33" s="5" t="s">
        <v>47</v>
      </c>
      <c r="B33" s="15">
        <v>67729758</v>
      </c>
      <c r="C33" s="17">
        <v>49125984</v>
      </c>
      <c r="D33" s="15">
        <v>51846705</v>
      </c>
      <c r="E33" s="30">
        <v>51026671</v>
      </c>
      <c r="F33" s="15">
        <v>48620278</v>
      </c>
      <c r="G33" s="15">
        <v>28221813</v>
      </c>
      <c r="H33" s="15">
        <v>46637127</v>
      </c>
      <c r="I33" s="15"/>
      <c r="J33" s="15"/>
      <c r="K33" s="15"/>
      <c r="L33" s="15"/>
    </row>
    <row r="34" spans="1:12" x14ac:dyDescent="0.25">
      <c r="B34" s="26">
        <f>SUM(B30:B33)</f>
        <v>109713479</v>
      </c>
      <c r="C34" s="26">
        <f>SUM(C30:C33)</f>
        <v>92883427</v>
      </c>
      <c r="D34" s="26">
        <f t="shared" ref="D34:E34" si="3">SUM(D30:D33)</f>
        <v>88948838</v>
      </c>
      <c r="E34" s="26">
        <f t="shared" si="3"/>
        <v>91509553</v>
      </c>
      <c r="F34" s="26">
        <f>SUM(F31:F33)</f>
        <v>89253245</v>
      </c>
      <c r="G34" s="26">
        <f>SUM(G31:G33)</f>
        <v>88198627</v>
      </c>
      <c r="H34" s="26">
        <f>SUM(H31:H33)</f>
        <v>102396070</v>
      </c>
      <c r="I34" s="15"/>
      <c r="J34" s="15"/>
      <c r="K34" s="15"/>
      <c r="L34" s="15"/>
    </row>
    <row r="35" spans="1:12" x14ac:dyDescent="0.25">
      <c r="A35" s="10"/>
      <c r="B35" s="15"/>
      <c r="C35" s="15"/>
      <c r="D35" s="15"/>
      <c r="E35" s="30"/>
      <c r="F35" s="15"/>
      <c r="G35" s="15"/>
      <c r="H35" s="15"/>
      <c r="I35" s="15"/>
      <c r="J35" s="15"/>
      <c r="K35" s="15"/>
      <c r="L35" s="15"/>
    </row>
    <row r="36" spans="1:12" x14ac:dyDescent="0.25">
      <c r="A36" s="56" t="s">
        <v>6</v>
      </c>
      <c r="B36" s="20"/>
      <c r="C36" s="20"/>
      <c r="D36" s="20"/>
      <c r="E36" s="36"/>
      <c r="F36" s="20"/>
      <c r="G36" s="15"/>
      <c r="H36" s="15"/>
      <c r="I36" s="15"/>
      <c r="J36" s="15"/>
      <c r="K36" s="15"/>
      <c r="L36" s="15"/>
    </row>
    <row r="37" spans="1:12" s="5" customFormat="1" x14ac:dyDescent="0.25">
      <c r="A37" s="5" t="s">
        <v>23</v>
      </c>
      <c r="B37" s="17">
        <v>131583876</v>
      </c>
      <c r="C37" s="17">
        <v>106688992</v>
      </c>
      <c r="D37" s="17">
        <v>99413013</v>
      </c>
      <c r="E37" s="33">
        <v>111216090</v>
      </c>
      <c r="F37" s="17">
        <v>111237690</v>
      </c>
      <c r="G37" s="17">
        <v>107818627</v>
      </c>
      <c r="H37" s="17">
        <v>95732715</v>
      </c>
      <c r="I37" s="17"/>
      <c r="J37" s="17"/>
      <c r="K37" s="17"/>
      <c r="L37" s="17"/>
    </row>
    <row r="38" spans="1:12" x14ac:dyDescent="0.25">
      <c r="A38" t="s">
        <v>17</v>
      </c>
      <c r="B38" s="17">
        <v>35192642</v>
      </c>
      <c r="C38" s="17">
        <v>32847264</v>
      </c>
      <c r="D38" s="17">
        <v>35422394</v>
      </c>
      <c r="E38" s="33">
        <v>32975432</v>
      </c>
      <c r="F38" s="17">
        <v>32285538</v>
      </c>
      <c r="G38" s="15">
        <v>35557838</v>
      </c>
      <c r="H38" s="15">
        <v>40245324</v>
      </c>
      <c r="I38" s="15"/>
      <c r="J38" s="15"/>
      <c r="K38" s="15"/>
      <c r="L38" s="15"/>
    </row>
    <row r="39" spans="1:12" x14ac:dyDescent="0.25">
      <c r="A39" t="s">
        <v>89</v>
      </c>
      <c r="B39" s="17"/>
      <c r="C39" s="17"/>
      <c r="D39" s="17"/>
      <c r="E39" s="33"/>
      <c r="F39" s="17"/>
      <c r="G39" s="15">
        <v>22167857</v>
      </c>
      <c r="H39" s="15"/>
      <c r="I39" s="15"/>
      <c r="J39" s="15"/>
      <c r="K39" s="15"/>
      <c r="L39" s="15"/>
    </row>
    <row r="40" spans="1:12" x14ac:dyDescent="0.25">
      <c r="A40" t="s">
        <v>24</v>
      </c>
      <c r="B40" s="17">
        <v>8071634</v>
      </c>
      <c r="C40" s="17">
        <v>9639346</v>
      </c>
      <c r="D40" s="1">
        <v>8692382</v>
      </c>
      <c r="E40" s="30">
        <v>7946653</v>
      </c>
      <c r="F40" s="17">
        <v>8038634</v>
      </c>
      <c r="G40" s="15">
        <v>8623091</v>
      </c>
      <c r="H40" s="15">
        <v>9813541</v>
      </c>
      <c r="I40" s="15"/>
      <c r="J40" s="15"/>
      <c r="K40" s="15"/>
      <c r="L40" s="15"/>
    </row>
    <row r="41" spans="1:12" x14ac:dyDescent="0.25">
      <c r="A41" t="s">
        <v>25</v>
      </c>
      <c r="B41" s="17">
        <v>267543736</v>
      </c>
      <c r="C41" s="15">
        <v>273150070</v>
      </c>
      <c r="D41" s="15">
        <v>279917298</v>
      </c>
      <c r="E41" s="30">
        <v>284958537</v>
      </c>
      <c r="F41" s="15">
        <v>294788364</v>
      </c>
      <c r="G41" s="15">
        <v>309488573</v>
      </c>
      <c r="H41" s="15">
        <v>304611994</v>
      </c>
      <c r="I41" s="15"/>
      <c r="J41" s="15"/>
      <c r="K41" s="15"/>
      <c r="L41" s="15"/>
    </row>
    <row r="42" spans="1:12" x14ac:dyDescent="0.25">
      <c r="B42" s="26">
        <f t="shared" ref="B42:H42" si="4">SUM(B37:B41)</f>
        <v>442391888</v>
      </c>
      <c r="C42" s="26">
        <f>SUM(C37:C41)</f>
        <v>422325672</v>
      </c>
      <c r="D42" s="26">
        <f t="shared" si="4"/>
        <v>423445087</v>
      </c>
      <c r="E42" s="34">
        <f t="shared" si="4"/>
        <v>437096712</v>
      </c>
      <c r="F42" s="26">
        <f t="shared" si="4"/>
        <v>446350226</v>
      </c>
      <c r="G42" s="26">
        <f t="shared" si="4"/>
        <v>483655986</v>
      </c>
      <c r="H42" s="26">
        <f t="shared" si="4"/>
        <v>450403574</v>
      </c>
      <c r="I42" s="15"/>
      <c r="J42" s="15"/>
      <c r="K42" s="15"/>
      <c r="L42" s="15"/>
    </row>
    <row r="43" spans="1:12" s="2" customFormat="1" x14ac:dyDescent="0.25">
      <c r="B43" s="20">
        <f t="shared" ref="B43:H43" si="5">SUM(B42,B34)</f>
        <v>552105367</v>
      </c>
      <c r="C43" s="36">
        <f>SUM(C42,C34)</f>
        <v>515209099</v>
      </c>
      <c r="D43" s="20">
        <f t="shared" si="5"/>
        <v>512393925</v>
      </c>
      <c r="E43" s="36">
        <f t="shared" si="5"/>
        <v>528606265</v>
      </c>
      <c r="F43" s="36">
        <f t="shared" si="5"/>
        <v>535603471</v>
      </c>
      <c r="G43" s="36">
        <f t="shared" si="5"/>
        <v>571854613</v>
      </c>
      <c r="H43" s="36">
        <f t="shared" si="5"/>
        <v>552799644</v>
      </c>
      <c r="I43" s="15"/>
      <c r="J43" s="15"/>
      <c r="K43" s="15"/>
      <c r="L43" s="15"/>
    </row>
    <row r="44" spans="1:12" s="2" customFormat="1" x14ac:dyDescent="0.25">
      <c r="B44" s="20"/>
      <c r="C44" s="36"/>
      <c r="D44" s="20"/>
      <c r="E44" s="36"/>
      <c r="F44" s="36"/>
      <c r="G44" s="36"/>
      <c r="H44" s="15"/>
      <c r="I44" s="15"/>
      <c r="J44" s="15"/>
      <c r="K44" s="15"/>
      <c r="L44" s="15"/>
    </row>
    <row r="45" spans="1:12" x14ac:dyDescent="0.25">
      <c r="A45" s="56" t="s">
        <v>77</v>
      </c>
      <c r="B45" s="20"/>
      <c r="C45" s="20"/>
      <c r="D45" s="20"/>
      <c r="E45" s="36"/>
      <c r="F45" s="20"/>
      <c r="G45" s="15"/>
      <c r="H45" s="15"/>
      <c r="I45" s="15"/>
      <c r="J45" s="15"/>
      <c r="K45" s="15"/>
      <c r="L45" s="15"/>
    </row>
    <row r="46" spans="1:12" x14ac:dyDescent="0.25">
      <c r="A46" t="s">
        <v>2</v>
      </c>
      <c r="B46" s="15">
        <v>1007629860</v>
      </c>
      <c r="C46" s="15">
        <v>1007629860</v>
      </c>
      <c r="D46" s="15">
        <v>1007629860</v>
      </c>
      <c r="E46" s="30">
        <v>1108392840</v>
      </c>
      <c r="F46" s="15">
        <v>1108392840</v>
      </c>
      <c r="G46" s="15">
        <v>1108392840</v>
      </c>
      <c r="H46" s="15">
        <v>1108392840</v>
      </c>
      <c r="I46" s="15"/>
      <c r="J46" s="15"/>
      <c r="K46" s="15"/>
      <c r="L46" s="15"/>
    </row>
    <row r="47" spans="1:12" x14ac:dyDescent="0.25">
      <c r="A47" t="s">
        <v>22</v>
      </c>
      <c r="B47" s="15">
        <v>18245470</v>
      </c>
      <c r="C47" s="15">
        <v>18245470</v>
      </c>
      <c r="D47" s="15">
        <v>18245470</v>
      </c>
      <c r="E47" s="30"/>
      <c r="F47" s="15"/>
      <c r="G47" s="15"/>
      <c r="H47" s="15"/>
      <c r="I47" s="15"/>
      <c r="J47" s="15"/>
      <c r="K47" s="15"/>
      <c r="L47" s="15"/>
    </row>
    <row r="48" spans="1:12" x14ac:dyDescent="0.25">
      <c r="A48" t="s">
        <v>41</v>
      </c>
      <c r="B48" s="15">
        <v>51431037</v>
      </c>
      <c r="C48" s="15">
        <v>50771665</v>
      </c>
      <c r="D48" s="15">
        <v>56084007</v>
      </c>
      <c r="E48" s="30">
        <v>55374083</v>
      </c>
      <c r="F48" s="15">
        <v>54664159</v>
      </c>
      <c r="G48" s="15">
        <v>55374083</v>
      </c>
      <c r="H48" s="15">
        <v>53780929</v>
      </c>
      <c r="I48" s="15"/>
      <c r="J48" s="15"/>
      <c r="K48" s="15"/>
      <c r="L48" s="15"/>
    </row>
    <row r="49" spans="1:12" x14ac:dyDescent="0.25">
      <c r="A49" t="s">
        <v>15</v>
      </c>
      <c r="B49" s="15"/>
      <c r="C49" s="15"/>
      <c r="D49" s="15"/>
      <c r="E49" s="30"/>
      <c r="F49" s="15"/>
      <c r="G49" s="15">
        <v>121753549</v>
      </c>
      <c r="H49" s="15"/>
      <c r="I49" s="15"/>
      <c r="J49" s="15"/>
      <c r="K49" s="15"/>
      <c r="L49" s="15"/>
    </row>
    <row r="50" spans="1:12" x14ac:dyDescent="0.25">
      <c r="A50" t="s">
        <v>3</v>
      </c>
      <c r="B50" s="15">
        <v>59026224</v>
      </c>
      <c r="C50" s="15">
        <v>82045554</v>
      </c>
      <c r="D50" s="15">
        <v>107135175</v>
      </c>
      <c r="E50" s="30">
        <v>51094673</v>
      </c>
      <c r="F50" s="15">
        <v>82245460</v>
      </c>
      <c r="G50" s="15"/>
      <c r="H50" s="15">
        <v>115484559</v>
      </c>
      <c r="I50" s="15"/>
      <c r="J50" s="15"/>
      <c r="K50" s="15"/>
      <c r="L50" s="15"/>
    </row>
    <row r="51" spans="1:12" x14ac:dyDescent="0.25">
      <c r="A51" s="2"/>
      <c r="B51" s="26">
        <f t="shared" ref="B51:G51" si="6">SUM(B46:B50)</f>
        <v>1136332591</v>
      </c>
      <c r="C51" s="34">
        <f>SUM(C46:C50)</f>
        <v>1158692549</v>
      </c>
      <c r="D51" s="26">
        <f t="shared" si="6"/>
        <v>1189094512</v>
      </c>
      <c r="E51" s="34">
        <f t="shared" si="6"/>
        <v>1214861596</v>
      </c>
      <c r="F51" s="26">
        <f t="shared" si="6"/>
        <v>1245302459</v>
      </c>
      <c r="G51" s="26">
        <f t="shared" si="6"/>
        <v>1285520472</v>
      </c>
      <c r="H51" s="26">
        <f>SUM(H46:H50)</f>
        <v>1277658328</v>
      </c>
      <c r="I51" s="15"/>
      <c r="J51" s="15"/>
      <c r="K51" s="15"/>
      <c r="L51" s="15"/>
    </row>
    <row r="52" spans="1:12" x14ac:dyDescent="0.25">
      <c r="A52" s="56" t="s">
        <v>79</v>
      </c>
      <c r="B52" s="15"/>
      <c r="C52" s="15"/>
      <c r="D52" s="15"/>
      <c r="E52" s="30"/>
      <c r="F52" s="15"/>
      <c r="G52" s="15"/>
      <c r="H52" s="15"/>
      <c r="I52" s="15"/>
      <c r="J52" s="15"/>
      <c r="K52" s="15"/>
      <c r="L52" s="15"/>
    </row>
    <row r="53" spans="1:12" x14ac:dyDescent="0.25">
      <c r="A53" s="2"/>
      <c r="B53" s="22"/>
      <c r="C53" s="22"/>
      <c r="D53" s="22"/>
      <c r="E53" s="35"/>
      <c r="F53" s="22"/>
      <c r="G53" s="15"/>
      <c r="H53" s="15"/>
      <c r="I53" s="15"/>
      <c r="J53" s="15"/>
      <c r="K53" s="15"/>
      <c r="L53" s="15"/>
    </row>
    <row r="54" spans="1:12" ht="15.75" thickBot="1" x14ac:dyDescent="0.3">
      <c r="A54" s="2"/>
      <c r="B54" s="28">
        <f>SUM(B43,B51)</f>
        <v>1688437958</v>
      </c>
      <c r="C54" s="38">
        <f>SUM(C43,C51)-1</f>
        <v>1673901647</v>
      </c>
      <c r="D54" s="28">
        <f>SUM(D43,D51)</f>
        <v>1701488437</v>
      </c>
      <c r="E54" s="38">
        <f>SUM(E43,E51)-1</f>
        <v>1743467860</v>
      </c>
      <c r="F54" s="38">
        <f>SUM(F43,F51, F52)</f>
        <v>1780905930</v>
      </c>
      <c r="G54" s="38">
        <f>SUM(G43,G51, G52)</f>
        <v>1857375085</v>
      </c>
      <c r="H54" s="38">
        <f>SUM(H43,H51, H52)</f>
        <v>1830457972</v>
      </c>
      <c r="I54" s="15"/>
      <c r="J54" s="15"/>
      <c r="K54" s="15"/>
      <c r="L54" s="15"/>
    </row>
    <row r="55" spans="1:12" x14ac:dyDescent="0.25">
      <c r="A55" s="2"/>
      <c r="B55" s="19"/>
      <c r="C55" s="19"/>
      <c r="D55" s="19"/>
      <c r="E55" s="39"/>
      <c r="F55" s="19"/>
      <c r="G55" s="19"/>
      <c r="H55" s="15"/>
      <c r="I55" s="15"/>
      <c r="J55" s="15"/>
      <c r="K55" s="15"/>
      <c r="L55" s="15"/>
    </row>
    <row r="56" spans="1:12" s="2" customFormat="1" x14ac:dyDescent="0.25">
      <c r="A56" s="54" t="s">
        <v>80</v>
      </c>
      <c r="B56" s="12">
        <f t="shared" ref="B56:F56" si="7">B51/(B46/10)</f>
        <v>11.277281828468244</v>
      </c>
      <c r="C56" s="12">
        <f t="shared" si="7"/>
        <v>11.499188293209174</v>
      </c>
      <c r="D56" s="12">
        <f t="shared" si="7"/>
        <v>11.800905860411877</v>
      </c>
      <c r="E56" s="40">
        <f t="shared" si="7"/>
        <v>10.960568781732658</v>
      </c>
      <c r="F56" s="12">
        <f t="shared" si="7"/>
        <v>11.235208439275013</v>
      </c>
      <c r="G56" s="12">
        <f>G51/(G46/10)</f>
        <v>11.598058248012501</v>
      </c>
      <c r="H56" s="12">
        <f>H51/(H46/10)</f>
        <v>11.527125418818114</v>
      </c>
      <c r="I56" s="15"/>
      <c r="J56" s="15"/>
      <c r="K56" s="15"/>
      <c r="L56" s="15"/>
    </row>
    <row r="57" spans="1:12" x14ac:dyDescent="0.25">
      <c r="A57" s="54" t="s">
        <v>81</v>
      </c>
      <c r="B57" s="1">
        <f t="shared" ref="B57:H57" si="8">B46/10</f>
        <v>100762986</v>
      </c>
      <c r="C57" s="1">
        <f t="shared" si="8"/>
        <v>100762986</v>
      </c>
      <c r="D57" s="1">
        <f t="shared" si="8"/>
        <v>100762986</v>
      </c>
      <c r="E57" s="1">
        <f t="shared" si="8"/>
        <v>110839284</v>
      </c>
      <c r="F57" s="1">
        <f t="shared" si="8"/>
        <v>110839284</v>
      </c>
      <c r="G57" s="1">
        <f t="shared" si="8"/>
        <v>110839284</v>
      </c>
      <c r="H57" s="1">
        <f t="shared" si="8"/>
        <v>110839284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2"/>
  <sheetViews>
    <sheetView workbookViewId="0">
      <pane xSplit="1" ySplit="5" topLeftCell="G18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39" customWidth="1"/>
    <col min="2" max="2" width="15.28515625" bestFit="1" customWidth="1"/>
    <col min="3" max="6" width="16.28515625" bestFit="1" customWidth="1"/>
    <col min="7" max="7" width="13.5703125" customWidth="1"/>
    <col min="8" max="8" width="13.42578125" customWidth="1"/>
  </cols>
  <sheetData>
    <row r="1" spans="1:11" ht="15.75" x14ac:dyDescent="0.25">
      <c r="A1" s="2" t="s">
        <v>40</v>
      </c>
      <c r="B1" s="3"/>
      <c r="C1" s="3"/>
      <c r="D1" s="3"/>
      <c r="E1" s="3"/>
    </row>
    <row r="2" spans="1:11" ht="15.75" x14ac:dyDescent="0.25">
      <c r="A2" s="60" t="s">
        <v>83</v>
      </c>
      <c r="B2" s="3"/>
      <c r="C2" s="3"/>
      <c r="D2" s="3"/>
      <c r="E2" s="3"/>
    </row>
    <row r="3" spans="1:11" ht="15.75" x14ac:dyDescent="0.25">
      <c r="A3" s="2" t="s">
        <v>48</v>
      </c>
      <c r="B3" s="3"/>
      <c r="C3" s="3"/>
      <c r="D3" s="3"/>
      <c r="E3" s="3"/>
    </row>
    <row r="4" spans="1:11" ht="15.75" x14ac:dyDescent="0.25">
      <c r="A4" s="3"/>
      <c r="B4" s="61" t="s">
        <v>85</v>
      </c>
      <c r="C4" s="61" t="s">
        <v>86</v>
      </c>
      <c r="D4" s="61" t="s">
        <v>84</v>
      </c>
      <c r="E4" s="61" t="s">
        <v>85</v>
      </c>
      <c r="F4" s="61" t="s">
        <v>86</v>
      </c>
      <c r="G4" s="61" t="s">
        <v>85</v>
      </c>
      <c r="H4" s="61" t="s">
        <v>84</v>
      </c>
    </row>
    <row r="5" spans="1:11" ht="15.75" x14ac:dyDescent="0.25">
      <c r="A5" s="3"/>
      <c r="B5" s="7">
        <v>43100</v>
      </c>
      <c r="C5" s="7">
        <v>43190</v>
      </c>
      <c r="D5" s="7">
        <v>43373</v>
      </c>
      <c r="E5" s="32">
        <v>43465</v>
      </c>
      <c r="F5" s="7">
        <v>43555</v>
      </c>
      <c r="G5" s="7">
        <v>43830</v>
      </c>
      <c r="H5" s="63">
        <v>43738</v>
      </c>
    </row>
    <row r="6" spans="1:11" ht="15.75" x14ac:dyDescent="0.25">
      <c r="A6" s="3"/>
      <c r="B6" s="7"/>
      <c r="C6" s="7"/>
      <c r="D6" s="7"/>
      <c r="E6" s="7"/>
      <c r="F6" s="7"/>
    </row>
    <row r="7" spans="1:11" x14ac:dyDescent="0.25">
      <c r="A7" s="54" t="s">
        <v>62</v>
      </c>
      <c r="B7" s="15">
        <v>275189041</v>
      </c>
      <c r="C7" s="15">
        <v>452384499</v>
      </c>
      <c r="D7" s="15">
        <v>142729020</v>
      </c>
      <c r="E7" s="15">
        <v>350551828</v>
      </c>
      <c r="F7" s="15">
        <v>610177323</v>
      </c>
      <c r="G7" s="22">
        <v>456963036</v>
      </c>
      <c r="H7" s="22">
        <v>228136748</v>
      </c>
      <c r="I7" s="22"/>
      <c r="J7" s="22"/>
      <c r="K7" s="22"/>
    </row>
    <row r="8" spans="1:11" x14ac:dyDescent="0.25">
      <c r="A8" t="s">
        <v>63</v>
      </c>
      <c r="B8" s="24">
        <v>186645951</v>
      </c>
      <c r="C8" s="24">
        <v>307392135</v>
      </c>
      <c r="D8" s="24">
        <v>98989465</v>
      </c>
      <c r="E8" s="24">
        <v>244031264</v>
      </c>
      <c r="F8" s="24">
        <v>434064643</v>
      </c>
      <c r="G8" s="22">
        <v>339241616</v>
      </c>
      <c r="H8" s="22">
        <v>173817346</v>
      </c>
      <c r="I8" s="22"/>
      <c r="J8" s="22"/>
      <c r="K8" s="22"/>
    </row>
    <row r="9" spans="1:11" x14ac:dyDescent="0.25">
      <c r="A9" s="54" t="s">
        <v>64</v>
      </c>
      <c r="B9" s="20">
        <f t="shared" ref="B9:G9" si="0">B7-B8</f>
        <v>88543090</v>
      </c>
      <c r="C9" s="20">
        <f>C7-C8</f>
        <v>144992364</v>
      </c>
      <c r="D9" s="20">
        <f t="shared" si="0"/>
        <v>43739555</v>
      </c>
      <c r="E9" s="20">
        <f t="shared" si="0"/>
        <v>106520564</v>
      </c>
      <c r="F9" s="20">
        <f t="shared" si="0"/>
        <v>176112680</v>
      </c>
      <c r="G9" s="20">
        <f t="shared" si="0"/>
        <v>117721420</v>
      </c>
      <c r="H9" s="20">
        <f>H7-H8</f>
        <v>54319402</v>
      </c>
      <c r="I9" s="22"/>
      <c r="J9" s="22"/>
      <c r="K9" s="22"/>
    </row>
    <row r="10" spans="1:11" x14ac:dyDescent="0.25">
      <c r="A10" s="2"/>
      <c r="B10" s="20"/>
      <c r="C10" s="20"/>
      <c r="D10" s="20"/>
      <c r="E10" s="20"/>
      <c r="F10" s="20"/>
      <c r="G10" s="22"/>
      <c r="H10" s="22"/>
      <c r="I10" s="22"/>
      <c r="J10" s="22"/>
      <c r="K10" s="22"/>
    </row>
    <row r="11" spans="1:11" s="2" customFormat="1" x14ac:dyDescent="0.25">
      <c r="A11" s="54" t="s">
        <v>65</v>
      </c>
      <c r="B11" s="20">
        <f t="shared" ref="B11:H11" si="1">SUM(B12:B14)</f>
        <v>35200998</v>
      </c>
      <c r="C11" s="20">
        <f t="shared" si="1"/>
        <v>58696915</v>
      </c>
      <c r="D11" s="20">
        <f t="shared" si="1"/>
        <v>15622308</v>
      </c>
      <c r="E11" s="20">
        <f t="shared" si="1"/>
        <v>35174621</v>
      </c>
      <c r="F11" s="20">
        <f t="shared" si="1"/>
        <v>57963210</v>
      </c>
      <c r="G11" s="20">
        <f t="shared" si="1"/>
        <v>42177463</v>
      </c>
      <c r="H11" s="20">
        <f t="shared" si="1"/>
        <v>22332739</v>
      </c>
      <c r="I11" s="19"/>
      <c r="J11" s="19"/>
      <c r="K11" s="19"/>
    </row>
    <row r="12" spans="1:11" s="5" customFormat="1" x14ac:dyDescent="0.25">
      <c r="A12" s="5" t="s">
        <v>29</v>
      </c>
      <c r="B12" s="17">
        <v>23618253</v>
      </c>
      <c r="C12" s="17">
        <v>39251017</v>
      </c>
      <c r="D12" s="17">
        <v>11094746</v>
      </c>
      <c r="E12" s="17">
        <v>24742368</v>
      </c>
      <c r="F12" s="17">
        <v>40284754</v>
      </c>
      <c r="G12" s="29">
        <v>27032167</v>
      </c>
      <c r="H12" s="29">
        <v>14587508</v>
      </c>
      <c r="I12" s="29"/>
      <c r="J12" s="29"/>
      <c r="K12" s="29"/>
    </row>
    <row r="13" spans="1:11" s="5" customFormat="1" x14ac:dyDescent="0.25">
      <c r="A13" s="5" t="s">
        <v>30</v>
      </c>
      <c r="B13" s="17">
        <v>11582745</v>
      </c>
      <c r="C13" s="17">
        <v>19445898</v>
      </c>
      <c r="D13" s="17">
        <v>4527562</v>
      </c>
      <c r="E13" s="17">
        <v>10432253</v>
      </c>
      <c r="F13" s="17">
        <v>17678456</v>
      </c>
      <c r="G13" s="29">
        <v>15145296</v>
      </c>
      <c r="H13" s="29">
        <v>7745231</v>
      </c>
      <c r="I13" s="29"/>
      <c r="J13" s="29"/>
      <c r="K13" s="29"/>
    </row>
    <row r="14" spans="1:11" s="5" customFormat="1" x14ac:dyDescent="0.25">
      <c r="A14" s="5" t="s">
        <v>7</v>
      </c>
      <c r="B14" s="29"/>
      <c r="C14" s="29">
        <v>0</v>
      </c>
      <c r="D14" s="29"/>
      <c r="E14" s="29">
        <v>0</v>
      </c>
      <c r="F14" s="29">
        <v>0</v>
      </c>
      <c r="G14" s="29"/>
      <c r="H14" s="29"/>
      <c r="I14" s="29"/>
      <c r="J14" s="29"/>
      <c r="K14" s="29"/>
    </row>
    <row r="15" spans="1:11" x14ac:dyDescent="0.25">
      <c r="A15" s="54" t="s">
        <v>66</v>
      </c>
      <c r="B15" s="25">
        <f t="shared" ref="B15:G15" si="2">B9-B11</f>
        <v>53342092</v>
      </c>
      <c r="C15" s="25">
        <f t="shared" si="2"/>
        <v>86295449</v>
      </c>
      <c r="D15" s="25">
        <f t="shared" si="2"/>
        <v>28117247</v>
      </c>
      <c r="E15" s="25">
        <f t="shared" si="2"/>
        <v>71345943</v>
      </c>
      <c r="F15" s="25">
        <f t="shared" si="2"/>
        <v>118149470</v>
      </c>
      <c r="G15" s="25">
        <f t="shared" si="2"/>
        <v>75543957</v>
      </c>
      <c r="H15" s="25">
        <f>H9-H11</f>
        <v>31986663</v>
      </c>
      <c r="I15" s="22"/>
      <c r="J15" s="22"/>
      <c r="K15" s="22"/>
    </row>
    <row r="16" spans="1:11" x14ac:dyDescent="0.25">
      <c r="A16" s="55" t="s">
        <v>67</v>
      </c>
      <c r="B16" s="19"/>
      <c r="C16" s="19"/>
      <c r="D16" s="19"/>
      <c r="E16" s="19"/>
      <c r="F16" s="19"/>
      <c r="G16" s="22"/>
      <c r="H16" s="22"/>
      <c r="I16" s="22"/>
      <c r="J16" s="22"/>
      <c r="K16" s="22"/>
    </row>
    <row r="17" spans="1:11" x14ac:dyDescent="0.25">
      <c r="A17" s="5" t="s">
        <v>32</v>
      </c>
      <c r="B17" s="17">
        <v>5382296</v>
      </c>
      <c r="C17" s="15">
        <v>7339420</v>
      </c>
      <c r="D17" s="15">
        <v>2362388</v>
      </c>
      <c r="E17" s="15">
        <v>9692560</v>
      </c>
      <c r="F17" s="15">
        <v>14054272</v>
      </c>
      <c r="G17" s="22">
        <v>9595339</v>
      </c>
      <c r="H17" s="22">
        <v>4738769</v>
      </c>
      <c r="I17" s="22"/>
      <c r="J17" s="22"/>
      <c r="K17" s="22"/>
    </row>
    <row r="18" spans="1:11" x14ac:dyDescent="0.25">
      <c r="A18" s="5" t="s">
        <v>33</v>
      </c>
      <c r="B18" s="17"/>
      <c r="C18" s="17"/>
      <c r="D18" s="17"/>
      <c r="E18" s="17"/>
      <c r="F18" s="15"/>
      <c r="G18" s="22"/>
      <c r="H18" s="22"/>
      <c r="I18" s="22"/>
      <c r="J18" s="22"/>
      <c r="K18" s="22"/>
    </row>
    <row r="19" spans="1:11" s="2" customFormat="1" x14ac:dyDescent="0.25">
      <c r="A19" s="54" t="s">
        <v>68</v>
      </c>
      <c r="B19" s="20">
        <f t="shared" ref="B19:H19" si="3">B15-B17+B18</f>
        <v>47959796</v>
      </c>
      <c r="C19" s="20">
        <f t="shared" si="3"/>
        <v>78956029</v>
      </c>
      <c r="D19" s="20">
        <f t="shared" si="3"/>
        <v>25754859</v>
      </c>
      <c r="E19" s="20">
        <f t="shared" si="3"/>
        <v>61653383</v>
      </c>
      <c r="F19" s="20">
        <f t="shared" si="3"/>
        <v>104095198</v>
      </c>
      <c r="G19" s="20">
        <f t="shared" si="3"/>
        <v>65948618</v>
      </c>
      <c r="H19" s="20">
        <f t="shared" si="3"/>
        <v>27247894</v>
      </c>
      <c r="I19" s="19"/>
      <c r="J19" s="19"/>
      <c r="K19" s="19"/>
    </row>
    <row r="20" spans="1:11" x14ac:dyDescent="0.25">
      <c r="A20" s="5" t="s">
        <v>31</v>
      </c>
      <c r="B20" s="17">
        <v>2283800</v>
      </c>
      <c r="C20" s="15">
        <v>3759811</v>
      </c>
      <c r="D20" s="15">
        <v>1226422</v>
      </c>
      <c r="E20" s="15">
        <v>2935875</v>
      </c>
      <c r="F20" s="15">
        <v>4956914</v>
      </c>
      <c r="G20" s="22">
        <v>3140410</v>
      </c>
      <c r="H20" s="22">
        <v>1297517</v>
      </c>
      <c r="I20" s="22"/>
      <c r="J20" s="22"/>
      <c r="K20" s="22"/>
    </row>
    <row r="21" spans="1:11" x14ac:dyDescent="0.25">
      <c r="A21" s="5"/>
      <c r="B21" s="17">
        <v>0</v>
      </c>
      <c r="C21" s="15">
        <v>0</v>
      </c>
      <c r="D21" s="15">
        <v>0</v>
      </c>
      <c r="E21" s="15">
        <v>0</v>
      </c>
      <c r="F21" s="15">
        <v>0</v>
      </c>
      <c r="G21" s="22"/>
      <c r="H21" s="22"/>
      <c r="I21" s="22"/>
      <c r="J21" s="22"/>
      <c r="K21" s="22"/>
    </row>
    <row r="22" spans="1:11" x14ac:dyDescent="0.25">
      <c r="A22" s="54" t="s">
        <v>69</v>
      </c>
      <c r="B22" s="25">
        <f t="shared" ref="B22:H22" si="4">(B19-B20)</f>
        <v>45675996</v>
      </c>
      <c r="C22" s="25">
        <f>(C19-C20)</f>
        <v>75196218</v>
      </c>
      <c r="D22" s="25">
        <f t="shared" si="4"/>
        <v>24528437</v>
      </c>
      <c r="E22" s="25">
        <f t="shared" si="4"/>
        <v>58717508</v>
      </c>
      <c r="F22" s="25">
        <f t="shared" si="4"/>
        <v>99138284</v>
      </c>
      <c r="G22" s="25">
        <f t="shared" si="4"/>
        <v>62808208</v>
      </c>
      <c r="H22" s="25">
        <f t="shared" si="4"/>
        <v>25950377</v>
      </c>
      <c r="I22" s="22"/>
      <c r="J22" s="22"/>
      <c r="K22" s="22"/>
    </row>
    <row r="23" spans="1:11" x14ac:dyDescent="0.25">
      <c r="B23" s="19"/>
      <c r="C23" s="20"/>
      <c r="D23" s="19"/>
      <c r="E23" s="19"/>
      <c r="F23" s="20"/>
      <c r="G23" s="22"/>
      <c r="H23" s="22"/>
      <c r="I23" s="22"/>
      <c r="J23" s="22"/>
      <c r="K23" s="22"/>
    </row>
    <row r="24" spans="1:11" x14ac:dyDescent="0.25">
      <c r="A24" s="56" t="s">
        <v>70</v>
      </c>
      <c r="B24" s="19">
        <f t="shared" ref="B24:H24" si="5">SUM(B25:B26)</f>
        <v>-11418999</v>
      </c>
      <c r="C24" s="19">
        <f>SUM(C25:C26)</f>
        <v>-18799055</v>
      </c>
      <c r="D24" s="19">
        <f t="shared" si="5"/>
        <v>-6132109</v>
      </c>
      <c r="E24" s="19">
        <f t="shared" si="5"/>
        <v>-14679377</v>
      </c>
      <c r="F24" s="19">
        <f t="shared" si="5"/>
        <v>-24784571</v>
      </c>
      <c r="G24" s="19">
        <f t="shared" si="5"/>
        <v>-15702007</v>
      </c>
      <c r="H24" s="19">
        <f t="shared" si="5"/>
        <v>-6487585</v>
      </c>
      <c r="I24" s="22"/>
      <c r="J24" s="22"/>
      <c r="K24" s="22"/>
    </row>
    <row r="25" spans="1:11" x14ac:dyDescent="0.25">
      <c r="A25" t="s">
        <v>8</v>
      </c>
      <c r="B25" s="17">
        <v>-10703601</v>
      </c>
      <c r="C25" s="15">
        <v>-16309935</v>
      </c>
      <c r="D25" s="15">
        <v>-5787053</v>
      </c>
      <c r="E25" s="15">
        <v>-10828292</v>
      </c>
      <c r="F25" s="15">
        <v>-20658119</v>
      </c>
      <c r="G25" s="22">
        <v>-8992027</v>
      </c>
      <c r="H25" s="22">
        <v>-4115493</v>
      </c>
      <c r="I25" s="22"/>
      <c r="J25" s="22"/>
      <c r="K25" s="22"/>
    </row>
    <row r="26" spans="1:11" x14ac:dyDescent="0.25">
      <c r="A26" t="s">
        <v>13</v>
      </c>
      <c r="B26" s="22">
        <v>-715398</v>
      </c>
      <c r="C26" s="22">
        <v>-2489120</v>
      </c>
      <c r="D26" s="22">
        <v>-345056</v>
      </c>
      <c r="E26" s="22">
        <v>-3851085</v>
      </c>
      <c r="F26" s="22">
        <v>-4126452</v>
      </c>
      <c r="G26" s="22">
        <v>-6709980</v>
      </c>
      <c r="H26" s="22">
        <v>-2372092</v>
      </c>
      <c r="I26" s="22"/>
      <c r="J26" s="22"/>
      <c r="K26" s="22"/>
    </row>
    <row r="27" spans="1:11" x14ac:dyDescent="0.25">
      <c r="A27" s="54" t="s">
        <v>71</v>
      </c>
      <c r="B27" s="25">
        <f t="shared" ref="B27:H27" si="6">B22+B24</f>
        <v>34256997</v>
      </c>
      <c r="C27" s="25">
        <f>C22+C24</f>
        <v>56397163</v>
      </c>
      <c r="D27" s="25">
        <f t="shared" si="6"/>
        <v>18396328</v>
      </c>
      <c r="E27" s="25">
        <f t="shared" si="6"/>
        <v>44038131</v>
      </c>
      <c r="F27" s="25">
        <f t="shared" si="6"/>
        <v>74353713</v>
      </c>
      <c r="G27" s="25">
        <f t="shared" si="6"/>
        <v>47106201</v>
      </c>
      <c r="H27" s="25">
        <f t="shared" si="6"/>
        <v>19462792</v>
      </c>
      <c r="I27" s="22"/>
      <c r="J27" s="22"/>
      <c r="K27" s="22"/>
    </row>
    <row r="28" spans="1:11" x14ac:dyDescent="0.25">
      <c r="A28" s="2"/>
      <c r="B28" s="19"/>
      <c r="C28" s="19"/>
      <c r="D28" s="19"/>
      <c r="E28" s="19"/>
      <c r="F28" s="19"/>
      <c r="G28" s="22"/>
      <c r="H28" s="22"/>
      <c r="I28" s="22"/>
      <c r="J28" s="22"/>
      <c r="K28" s="22"/>
    </row>
    <row r="29" spans="1:11" x14ac:dyDescent="0.25">
      <c r="A29" s="54" t="s">
        <v>72</v>
      </c>
      <c r="B29" s="11">
        <f>B27/('1'!B46/10)</f>
        <v>0.33997600071121353</v>
      </c>
      <c r="C29" s="11">
        <f>C27/('1'!C46/10)</f>
        <v>0.55970118829150217</v>
      </c>
      <c r="D29" s="11">
        <f>D27/('1'!D46/10)</f>
        <v>0.18257029421498089</v>
      </c>
      <c r="E29" s="11">
        <f>E27/('1'!E46/10)</f>
        <v>0.39731518835866891</v>
      </c>
      <c r="F29" s="11">
        <f>F27/('1'!F46/10)</f>
        <v>0.67082455169955812</v>
      </c>
      <c r="G29" s="11">
        <f>G27/('1'!G46/10)</f>
        <v>0.42499553678098462</v>
      </c>
      <c r="H29" s="11">
        <f>H27/('1'!H46/10)</f>
        <v>0.17559471062624332</v>
      </c>
      <c r="I29" s="22"/>
      <c r="J29" s="22"/>
      <c r="K29" s="22"/>
    </row>
    <row r="30" spans="1:11" x14ac:dyDescent="0.25">
      <c r="A30" s="55" t="s">
        <v>73</v>
      </c>
      <c r="B30" s="15">
        <f>'1'!B46/10</f>
        <v>100762986</v>
      </c>
      <c r="C30" s="15">
        <f>'1'!C46/10</f>
        <v>100762986</v>
      </c>
      <c r="D30" s="15">
        <f>'1'!D46/10</f>
        <v>100762986</v>
      </c>
      <c r="E30" s="15">
        <f>'1'!E46/10</f>
        <v>110839284</v>
      </c>
      <c r="F30" s="15">
        <f>'1'!F46/10</f>
        <v>110839284</v>
      </c>
      <c r="G30" s="15">
        <f>'1'!G46/10</f>
        <v>110839284</v>
      </c>
      <c r="H30" s="15">
        <f>'1'!H46/10</f>
        <v>110839284</v>
      </c>
      <c r="I30" s="22"/>
      <c r="J30" s="22"/>
      <c r="K30" s="22"/>
    </row>
    <row r="31" spans="1:11" x14ac:dyDescent="0.25">
      <c r="G31" s="22"/>
      <c r="H31" s="22"/>
      <c r="I31" s="22"/>
      <c r="J31" s="22"/>
      <c r="K31" s="22"/>
    </row>
    <row r="32" spans="1:11" x14ac:dyDescent="0.25">
      <c r="G32" s="22"/>
      <c r="H32" s="22"/>
      <c r="I32" s="22"/>
      <c r="J32" s="22"/>
      <c r="K32" s="22"/>
    </row>
    <row r="33" spans="7:11" x14ac:dyDescent="0.25">
      <c r="G33" s="22"/>
      <c r="H33" s="22"/>
      <c r="I33" s="22"/>
      <c r="J33" s="22"/>
      <c r="K33" s="22"/>
    </row>
    <row r="34" spans="7:11" x14ac:dyDescent="0.25">
      <c r="G34" s="22"/>
      <c r="H34" s="22"/>
      <c r="I34" s="22"/>
      <c r="J34" s="22"/>
      <c r="K34" s="22"/>
    </row>
    <row r="35" spans="7:11" x14ac:dyDescent="0.25">
      <c r="G35" s="22"/>
      <c r="H35" s="22"/>
      <c r="I35" s="22"/>
      <c r="J35" s="22"/>
      <c r="K35" s="22"/>
    </row>
    <row r="36" spans="7:11" x14ac:dyDescent="0.25">
      <c r="G36" s="22"/>
      <c r="H36" s="22"/>
      <c r="I36" s="22"/>
      <c r="J36" s="22"/>
      <c r="K36" s="22"/>
    </row>
    <row r="37" spans="7:11" x14ac:dyDescent="0.25">
      <c r="G37" s="22"/>
      <c r="H37" s="22"/>
      <c r="I37" s="22"/>
      <c r="J37" s="22"/>
      <c r="K37" s="22"/>
    </row>
    <row r="38" spans="7:11" x14ac:dyDescent="0.25">
      <c r="G38" s="22"/>
      <c r="H38" s="22"/>
      <c r="I38" s="22"/>
      <c r="J38" s="22"/>
      <c r="K38" s="22"/>
    </row>
    <row r="39" spans="7:11" x14ac:dyDescent="0.25">
      <c r="G39" s="22"/>
      <c r="H39" s="22"/>
      <c r="I39" s="22"/>
      <c r="J39" s="22"/>
      <c r="K39" s="22"/>
    </row>
    <row r="40" spans="7:11" x14ac:dyDescent="0.25">
      <c r="G40" s="22"/>
      <c r="H40" s="22"/>
      <c r="I40" s="22"/>
      <c r="J40" s="22"/>
      <c r="K40" s="22"/>
    </row>
    <row r="41" spans="7:11" x14ac:dyDescent="0.25">
      <c r="G41" s="22"/>
      <c r="H41" s="22"/>
      <c r="I41" s="22"/>
      <c r="J41" s="22"/>
      <c r="K41" s="22"/>
    </row>
    <row r="42" spans="7:11" x14ac:dyDescent="0.25">
      <c r="G42" s="22"/>
      <c r="H42" s="22"/>
      <c r="I42" s="22"/>
      <c r="J42" s="22"/>
      <c r="K42" s="22"/>
    </row>
    <row r="43" spans="7:11" x14ac:dyDescent="0.25">
      <c r="G43" s="22"/>
      <c r="H43" s="22"/>
      <c r="I43" s="22"/>
      <c r="J43" s="22"/>
      <c r="K43" s="22"/>
    </row>
    <row r="44" spans="7:11" x14ac:dyDescent="0.25">
      <c r="G44" s="22"/>
      <c r="H44" s="22"/>
      <c r="I44" s="22"/>
      <c r="J44" s="22"/>
      <c r="K44" s="22"/>
    </row>
    <row r="45" spans="7:11" x14ac:dyDescent="0.25">
      <c r="G45" s="22"/>
      <c r="H45" s="22"/>
      <c r="I45" s="22"/>
      <c r="J45" s="22"/>
      <c r="K45" s="22"/>
    </row>
    <row r="46" spans="7:11" x14ac:dyDescent="0.25">
      <c r="G46" s="22"/>
      <c r="H46" s="22"/>
      <c r="I46" s="22"/>
      <c r="J46" s="22"/>
      <c r="K46" s="22"/>
    </row>
    <row r="47" spans="7:11" x14ac:dyDescent="0.25">
      <c r="G47" s="22"/>
      <c r="H47" s="22"/>
      <c r="I47" s="22"/>
      <c r="J47" s="22"/>
      <c r="K47" s="22"/>
    </row>
    <row r="48" spans="7:11" x14ac:dyDescent="0.25">
      <c r="G48" s="22"/>
      <c r="H48" s="22"/>
      <c r="I48" s="22"/>
      <c r="J48" s="22"/>
      <c r="K48" s="22"/>
    </row>
    <row r="49" spans="1:11" x14ac:dyDescent="0.25">
      <c r="G49" s="22"/>
      <c r="H49" s="22"/>
      <c r="I49" s="22"/>
      <c r="J49" s="22"/>
      <c r="K49" s="22"/>
    </row>
    <row r="50" spans="1:11" x14ac:dyDescent="0.25">
      <c r="G50" s="22"/>
      <c r="H50" s="22"/>
      <c r="I50" s="22"/>
      <c r="J50" s="22"/>
      <c r="K50" s="22"/>
    </row>
    <row r="52" spans="1:11" x14ac:dyDescent="0.25">
      <c r="A52" s="6"/>
      <c r="B5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4"/>
  <sheetViews>
    <sheetView tabSelected="1" workbookViewId="0">
      <pane xSplit="1" ySplit="5" topLeftCell="G21" activePane="bottomRight" state="frozen"/>
      <selection pane="topRight" activeCell="B1" sqref="B1"/>
      <selection pane="bottomLeft" activeCell="A6" sqref="A6"/>
      <selection pane="bottomRight" activeCell="N32" sqref="N32"/>
    </sheetView>
  </sheetViews>
  <sheetFormatPr defaultRowHeight="15" x14ac:dyDescent="0.25"/>
  <cols>
    <col min="1" max="1" width="38.85546875" customWidth="1"/>
    <col min="2" max="2" width="16" style="14" bestFit="1" customWidth="1"/>
    <col min="3" max="3" width="17" style="14" bestFit="1" customWidth="1"/>
    <col min="4" max="4" width="16.28515625" style="14" bestFit="1" customWidth="1"/>
    <col min="5" max="6" width="17" style="14" bestFit="1" customWidth="1"/>
    <col min="7" max="7" width="15.28515625" style="15" bestFit="1" customWidth="1"/>
    <col min="8" max="8" width="13.42578125" bestFit="1" customWidth="1"/>
  </cols>
  <sheetData>
    <row r="1" spans="1:12" ht="15.75" x14ac:dyDescent="0.25">
      <c r="A1" s="2" t="s">
        <v>40</v>
      </c>
      <c r="B1" s="13"/>
      <c r="C1" s="13"/>
      <c r="D1" s="13"/>
      <c r="E1" s="13"/>
    </row>
    <row r="2" spans="1:12" ht="15.75" x14ac:dyDescent="0.25">
      <c r="A2" s="2" t="s">
        <v>53</v>
      </c>
      <c r="B2" s="13"/>
      <c r="C2" s="13"/>
      <c r="D2" s="13"/>
      <c r="E2" s="13"/>
    </row>
    <row r="3" spans="1:12" ht="15.75" x14ac:dyDescent="0.25">
      <c r="A3" s="2" t="s">
        <v>48</v>
      </c>
      <c r="B3" s="13"/>
      <c r="C3" s="13"/>
      <c r="D3" s="13"/>
      <c r="E3" s="13"/>
    </row>
    <row r="4" spans="1:12" ht="15.75" x14ac:dyDescent="0.25">
      <c r="A4" s="3"/>
      <c r="B4" s="61" t="s">
        <v>85</v>
      </c>
      <c r="C4" s="61" t="s">
        <v>86</v>
      </c>
      <c r="D4" s="61" t="s">
        <v>84</v>
      </c>
      <c r="E4" s="61" t="s">
        <v>85</v>
      </c>
      <c r="F4" s="61" t="s">
        <v>86</v>
      </c>
      <c r="G4" s="61" t="s">
        <v>85</v>
      </c>
      <c r="H4" s="61" t="s">
        <v>84</v>
      </c>
    </row>
    <row r="5" spans="1:12" ht="15.75" x14ac:dyDescent="0.25">
      <c r="A5" s="3"/>
      <c r="B5" s="7">
        <v>43100</v>
      </c>
      <c r="C5" s="7">
        <v>43190</v>
      </c>
      <c r="D5" s="7">
        <v>43373</v>
      </c>
      <c r="E5" s="32">
        <v>43465</v>
      </c>
      <c r="F5" s="7">
        <v>43555</v>
      </c>
      <c r="G5" s="7">
        <v>43830</v>
      </c>
      <c r="H5" s="63">
        <v>43738</v>
      </c>
    </row>
    <row r="6" spans="1:12" ht="15.75" x14ac:dyDescent="0.25">
      <c r="A6" s="3"/>
      <c r="B6" s="13"/>
      <c r="C6" s="13"/>
      <c r="D6" s="13"/>
      <c r="E6" s="13"/>
      <c r="F6" s="13"/>
    </row>
    <row r="7" spans="1:12" x14ac:dyDescent="0.25">
      <c r="A7" s="54" t="s">
        <v>54</v>
      </c>
    </row>
    <row r="8" spans="1:12" x14ac:dyDescent="0.25">
      <c r="A8" t="s">
        <v>34</v>
      </c>
      <c r="B8" s="14">
        <v>255132905</v>
      </c>
      <c r="C8" s="14">
        <v>416567021</v>
      </c>
      <c r="D8" s="14">
        <v>141349798</v>
      </c>
      <c r="E8" s="15">
        <v>337024898</v>
      </c>
      <c r="F8" s="14">
        <v>586371125</v>
      </c>
      <c r="G8" s="15">
        <v>454067442</v>
      </c>
      <c r="H8" s="15">
        <v>231475369</v>
      </c>
      <c r="I8" s="15"/>
      <c r="J8" s="15"/>
      <c r="K8" s="15"/>
      <c r="L8" s="15"/>
    </row>
    <row r="9" spans="1:12" ht="15.75" x14ac:dyDescent="0.25">
      <c r="A9" s="8" t="s">
        <v>14</v>
      </c>
      <c r="B9" s="14">
        <v>-223864987</v>
      </c>
      <c r="C9" s="14">
        <v>-380367904</v>
      </c>
      <c r="D9" s="14">
        <v>-114920289</v>
      </c>
      <c r="E9" s="15">
        <v>-289371410</v>
      </c>
      <c r="F9" s="14">
        <v>-504238786</v>
      </c>
      <c r="G9" s="15">
        <v>-388618933</v>
      </c>
      <c r="H9" s="15">
        <v>-167338538</v>
      </c>
      <c r="I9" s="15"/>
      <c r="J9" s="15"/>
      <c r="K9" s="15"/>
      <c r="L9" s="15"/>
    </row>
    <row r="10" spans="1:12" ht="15.75" x14ac:dyDescent="0.25">
      <c r="A10" s="8" t="s">
        <v>35</v>
      </c>
      <c r="B10" s="14">
        <v>-5382296</v>
      </c>
      <c r="C10" s="14">
        <v>-7339420</v>
      </c>
      <c r="D10" s="14">
        <v>-2362388</v>
      </c>
      <c r="E10" s="15">
        <v>-9692560</v>
      </c>
      <c r="F10" s="14">
        <v>-14054272</v>
      </c>
      <c r="G10" s="15">
        <v>-9595339</v>
      </c>
      <c r="H10" s="15">
        <v>-4738769</v>
      </c>
      <c r="I10" s="15"/>
      <c r="J10" s="15"/>
      <c r="K10" s="15"/>
      <c r="L10" s="15"/>
    </row>
    <row r="11" spans="1:12" ht="15.75" x14ac:dyDescent="0.25">
      <c r="A11" s="8" t="s">
        <v>36</v>
      </c>
      <c r="B11" s="14">
        <v>-5350937</v>
      </c>
      <c r="C11" s="14">
        <v>-28300471</v>
      </c>
      <c r="D11" s="14">
        <v>-2500000</v>
      </c>
      <c r="E11" s="15">
        <v>-8000000</v>
      </c>
      <c r="F11" s="14">
        <v>-22529970</v>
      </c>
      <c r="G11" s="15">
        <v>-11240353</v>
      </c>
      <c r="H11" s="15">
        <v>-3290110</v>
      </c>
      <c r="I11" s="15"/>
      <c r="J11" s="15"/>
      <c r="K11" s="15"/>
      <c r="L11" s="15"/>
    </row>
    <row r="12" spans="1:12" ht="15.75" x14ac:dyDescent="0.25">
      <c r="A12" s="3"/>
      <c r="B12" s="16">
        <f t="shared" ref="B12:H12" si="0">SUM(B8:B11)</f>
        <v>20534685</v>
      </c>
      <c r="C12" s="16">
        <f>SUM(C8:C11)</f>
        <v>559226</v>
      </c>
      <c r="D12" s="16">
        <f t="shared" si="0"/>
        <v>21567121</v>
      </c>
      <c r="E12" s="16">
        <f t="shared" si="0"/>
        <v>29960928</v>
      </c>
      <c r="F12" s="16">
        <f t="shared" si="0"/>
        <v>45548097</v>
      </c>
      <c r="G12" s="16">
        <f t="shared" si="0"/>
        <v>44612817</v>
      </c>
      <c r="H12" s="16">
        <f t="shared" si="0"/>
        <v>56107952</v>
      </c>
      <c r="I12" s="15"/>
      <c r="J12" s="15"/>
      <c r="K12" s="15"/>
      <c r="L12" s="15"/>
    </row>
    <row r="13" spans="1:12" ht="15.75" x14ac:dyDescent="0.25">
      <c r="A13" s="3"/>
      <c r="B13" s="16"/>
      <c r="C13" s="16"/>
      <c r="D13" s="16"/>
      <c r="E13" s="16"/>
      <c r="F13" s="16"/>
      <c r="H13" s="15"/>
      <c r="I13" s="15"/>
      <c r="J13" s="15"/>
      <c r="K13" s="15"/>
      <c r="L13" s="15"/>
    </row>
    <row r="14" spans="1:12" x14ac:dyDescent="0.25">
      <c r="A14" s="54" t="s">
        <v>55</v>
      </c>
      <c r="H14" s="15"/>
      <c r="I14" s="15"/>
      <c r="J14" s="15"/>
      <c r="K14" s="15"/>
      <c r="L14" s="15"/>
    </row>
    <row r="15" spans="1:12" ht="30" x14ac:dyDescent="0.25">
      <c r="A15" s="4" t="s">
        <v>19</v>
      </c>
      <c r="B15" s="14">
        <v>-13009006</v>
      </c>
      <c r="C15" s="14">
        <v>-19171550</v>
      </c>
      <c r="D15" s="14">
        <v>3513012</v>
      </c>
      <c r="E15" s="15">
        <v>-16673042</v>
      </c>
      <c r="F15" s="14">
        <v>-30650338</v>
      </c>
      <c r="G15" s="15">
        <v>-17578500</v>
      </c>
      <c r="H15" s="15">
        <v>-4934877</v>
      </c>
      <c r="I15" s="15"/>
      <c r="J15" s="15"/>
      <c r="K15" s="15"/>
      <c r="L15" s="15"/>
    </row>
    <row r="16" spans="1:12" x14ac:dyDescent="0.25">
      <c r="A16" s="4" t="s">
        <v>37</v>
      </c>
      <c r="E16" s="15"/>
      <c r="H16" s="15"/>
      <c r="I16" s="15"/>
      <c r="J16" s="15"/>
      <c r="K16" s="15"/>
      <c r="L16" s="15"/>
    </row>
    <row r="17" spans="1:12" x14ac:dyDescent="0.25">
      <c r="A17" s="4" t="s">
        <v>38</v>
      </c>
      <c r="E17" s="15"/>
      <c r="H17" s="15"/>
      <c r="I17" s="15"/>
      <c r="J17" s="15"/>
      <c r="K17" s="15"/>
      <c r="L17" s="15"/>
    </row>
    <row r="18" spans="1:12" x14ac:dyDescent="0.25">
      <c r="A18" s="2"/>
      <c r="B18" s="16">
        <f>SUM(B15:B17)</f>
        <v>-13009006</v>
      </c>
      <c r="C18" s="16">
        <f>SUM(C15:C17)</f>
        <v>-19171550</v>
      </c>
      <c r="D18" s="16">
        <f t="shared" ref="D18:H18" si="1">SUM(D15:D17)</f>
        <v>3513012</v>
      </c>
      <c r="E18" s="16">
        <f t="shared" si="1"/>
        <v>-16673042</v>
      </c>
      <c r="F18" s="16">
        <f t="shared" si="1"/>
        <v>-30650338</v>
      </c>
      <c r="G18" s="16">
        <f t="shared" si="1"/>
        <v>-17578500</v>
      </c>
      <c r="H18" s="16">
        <f t="shared" si="1"/>
        <v>-4934877</v>
      </c>
      <c r="I18" s="15"/>
      <c r="J18" s="15"/>
      <c r="K18" s="15"/>
      <c r="L18" s="15"/>
    </row>
    <row r="19" spans="1:12" x14ac:dyDescent="0.25">
      <c r="H19" s="15"/>
      <c r="I19" s="15"/>
      <c r="J19" s="15"/>
      <c r="K19" s="15"/>
      <c r="L19" s="15"/>
    </row>
    <row r="20" spans="1:12" x14ac:dyDescent="0.25">
      <c r="A20" s="54" t="s">
        <v>56</v>
      </c>
      <c r="D20" s="41"/>
      <c r="E20" s="41"/>
      <c r="H20" s="15"/>
      <c r="I20" s="15"/>
      <c r="J20" s="15"/>
      <c r="K20" s="15"/>
      <c r="L20" s="15"/>
    </row>
    <row r="21" spans="1:12" x14ac:dyDescent="0.25">
      <c r="A21" s="5" t="s">
        <v>39</v>
      </c>
      <c r="B21" s="14">
        <v>60899916</v>
      </c>
      <c r="C21" s="14">
        <v>17401258</v>
      </c>
      <c r="D21" s="41">
        <v>-6835553</v>
      </c>
      <c r="E21" s="41">
        <v>4147490</v>
      </c>
      <c r="F21" s="14">
        <v>1762697</v>
      </c>
      <c r="G21" s="15">
        <v>-32237099</v>
      </c>
      <c r="H21" s="15">
        <v>-52133790</v>
      </c>
      <c r="I21" s="15"/>
      <c r="J21" s="15"/>
      <c r="K21" s="15"/>
      <c r="L21" s="15"/>
    </row>
    <row r="22" spans="1:12" x14ac:dyDescent="0.25">
      <c r="A22" s="2"/>
      <c r="B22" s="18">
        <f t="shared" ref="B22:H22" si="2">SUM(B21:B21)</f>
        <v>60899916</v>
      </c>
      <c r="C22" s="18">
        <f>SUM(C21:C21)</f>
        <v>17401258</v>
      </c>
      <c r="D22" s="42">
        <f t="shared" si="2"/>
        <v>-6835553</v>
      </c>
      <c r="E22" s="42">
        <f t="shared" si="2"/>
        <v>4147490</v>
      </c>
      <c r="F22" s="18">
        <f t="shared" si="2"/>
        <v>1762697</v>
      </c>
      <c r="G22" s="18">
        <f t="shared" si="2"/>
        <v>-32237099</v>
      </c>
      <c r="H22" s="18">
        <f t="shared" si="2"/>
        <v>-52133790</v>
      </c>
      <c r="I22" s="15"/>
      <c r="J22" s="15"/>
      <c r="K22" s="15"/>
      <c r="L22" s="15"/>
    </row>
    <row r="23" spans="1:12" x14ac:dyDescent="0.25">
      <c r="D23" s="41"/>
      <c r="E23" s="41"/>
      <c r="H23" s="15"/>
      <c r="I23" s="15"/>
      <c r="J23" s="15"/>
      <c r="K23" s="15"/>
      <c r="L23" s="15"/>
    </row>
    <row r="24" spans="1:12" x14ac:dyDescent="0.25">
      <c r="A24" s="2" t="s">
        <v>57</v>
      </c>
      <c r="B24" s="16">
        <f t="shared" ref="B24:H24" si="3">SUM(B12,B18,B22)</f>
        <v>68425595</v>
      </c>
      <c r="C24" s="16">
        <f>SUM(C12,C18,C22)</f>
        <v>-1211066</v>
      </c>
      <c r="D24" s="43">
        <f t="shared" si="3"/>
        <v>18244580</v>
      </c>
      <c r="E24" s="43">
        <f t="shared" si="3"/>
        <v>17435376</v>
      </c>
      <c r="F24" s="16">
        <f t="shared" si="3"/>
        <v>16660456</v>
      </c>
      <c r="G24" s="16">
        <f t="shared" si="3"/>
        <v>-5202782</v>
      </c>
      <c r="H24" s="16">
        <f t="shared" si="3"/>
        <v>-960715</v>
      </c>
      <c r="I24" s="15"/>
      <c r="J24" s="15"/>
      <c r="K24" s="15"/>
      <c r="L24" s="15"/>
    </row>
    <row r="25" spans="1:12" x14ac:dyDescent="0.25">
      <c r="A25" s="55" t="s">
        <v>58</v>
      </c>
      <c r="B25" s="14">
        <v>14952745</v>
      </c>
      <c r="C25" s="14">
        <v>14952745</v>
      </c>
      <c r="D25" s="41">
        <v>12872407</v>
      </c>
      <c r="E25" s="41">
        <v>12872407</v>
      </c>
      <c r="F25" s="14">
        <v>12872407</v>
      </c>
      <c r="G25" s="15">
        <v>20510536</v>
      </c>
      <c r="H25" s="15">
        <v>20510536</v>
      </c>
      <c r="I25" s="15"/>
      <c r="J25" s="15"/>
      <c r="K25" s="15"/>
      <c r="L25" s="15"/>
    </row>
    <row r="26" spans="1:12" x14ac:dyDescent="0.25">
      <c r="A26" s="54" t="s">
        <v>59</v>
      </c>
      <c r="B26" s="16">
        <f>SUM(B24:B25)</f>
        <v>83378340</v>
      </c>
      <c r="C26" s="16">
        <f>SUM(C24:C25)</f>
        <v>13741679</v>
      </c>
      <c r="D26" s="43">
        <f t="shared" ref="D26:H26" si="4">SUM(D24:D25)</f>
        <v>31116987</v>
      </c>
      <c r="E26" s="43">
        <f t="shared" si="4"/>
        <v>30307783</v>
      </c>
      <c r="F26" s="16">
        <f t="shared" si="4"/>
        <v>29532863</v>
      </c>
      <c r="G26" s="16">
        <f t="shared" si="4"/>
        <v>15307754</v>
      </c>
      <c r="H26" s="16">
        <f t="shared" si="4"/>
        <v>19549821</v>
      </c>
      <c r="I26" s="15"/>
      <c r="J26" s="15"/>
      <c r="K26" s="15"/>
      <c r="L26" s="15"/>
    </row>
    <row r="27" spans="1:12" x14ac:dyDescent="0.25">
      <c r="B27" s="16"/>
      <c r="C27" s="16"/>
      <c r="D27" s="43"/>
      <c r="E27" s="43"/>
      <c r="F27" s="16"/>
      <c r="H27" s="15"/>
      <c r="I27" s="15"/>
      <c r="J27" s="15"/>
      <c r="K27" s="15"/>
      <c r="L27" s="15"/>
    </row>
    <row r="28" spans="1:12" x14ac:dyDescent="0.25">
      <c r="A28" s="54" t="s">
        <v>60</v>
      </c>
      <c r="B28" s="23">
        <f>B12/('1'!B46/10)</f>
        <v>0.20379194598302197</v>
      </c>
      <c r="C28" s="23">
        <f>C12/('1'!C46/10)</f>
        <v>5.5499149261019317E-3</v>
      </c>
      <c r="D28" s="44">
        <f>D12/('1'!D46/10)</f>
        <v>0.21403812904075709</v>
      </c>
      <c r="E28" s="44">
        <f>E12/('1'!E46/10)</f>
        <v>0.2703096494199656</v>
      </c>
      <c r="F28" s="23">
        <f>F12/('1'!F46/10)</f>
        <v>0.41093821031900568</v>
      </c>
      <c r="G28" s="23">
        <f>G12/('1'!G46/10)</f>
        <v>0.40250004682455365</v>
      </c>
      <c r="H28" s="23">
        <f>H12/('1'!H46/10)</f>
        <v>0.50620998237411929</v>
      </c>
      <c r="I28" s="15"/>
      <c r="J28" s="15"/>
      <c r="K28" s="15"/>
      <c r="L28" s="15"/>
    </row>
    <row r="29" spans="1:12" x14ac:dyDescent="0.25">
      <c r="A29" s="54" t="s">
        <v>61</v>
      </c>
      <c r="B29" s="21">
        <f>'1'!B46/10</f>
        <v>100762986</v>
      </c>
      <c r="C29" s="21">
        <f>'1'!C46/10</f>
        <v>100762986</v>
      </c>
      <c r="D29" s="21">
        <f>'1'!D46/10</f>
        <v>100762986</v>
      </c>
      <c r="E29" s="21">
        <f>'1'!E46/10</f>
        <v>110839284</v>
      </c>
      <c r="F29" s="21">
        <f>'1'!F46/10</f>
        <v>110839284</v>
      </c>
      <c r="G29" s="21">
        <f>'1'!G46/10</f>
        <v>110839284</v>
      </c>
      <c r="H29" s="21">
        <f>'1'!H46/10</f>
        <v>110839284</v>
      </c>
      <c r="I29" s="21">
        <f>'1'!I46/10</f>
        <v>0</v>
      </c>
      <c r="J29" s="15"/>
      <c r="K29" s="15"/>
      <c r="L29" s="15"/>
    </row>
    <row r="30" spans="1:12" ht="15.75" x14ac:dyDescent="0.25">
      <c r="A30" s="3"/>
      <c r="D30" s="41"/>
      <c r="E30" s="41"/>
      <c r="H30" s="15"/>
      <c r="I30" s="15"/>
      <c r="J30" s="15"/>
      <c r="K30" s="15"/>
      <c r="L30" s="15"/>
    </row>
    <row r="31" spans="1:12" x14ac:dyDescent="0.25">
      <c r="B31" s="21"/>
      <c r="C31" s="21"/>
      <c r="D31" s="45"/>
      <c r="E31" s="45"/>
      <c r="F31" s="21"/>
      <c r="H31" s="15"/>
      <c r="I31" s="15"/>
      <c r="J31" s="15"/>
      <c r="K31" s="15"/>
      <c r="L31" s="15"/>
    </row>
    <row r="32" spans="1:12" x14ac:dyDescent="0.25">
      <c r="B32" s="21"/>
      <c r="C32" s="21"/>
      <c r="D32" s="45"/>
      <c r="E32" s="45"/>
      <c r="F32" s="21"/>
      <c r="H32" s="15"/>
      <c r="I32" s="15"/>
      <c r="J32" s="15"/>
      <c r="K32" s="15"/>
      <c r="L32" s="15"/>
    </row>
    <row r="33" spans="2:12" x14ac:dyDescent="0.25">
      <c r="B33" s="21"/>
      <c r="C33" s="21"/>
      <c r="D33" s="21"/>
      <c r="E33" s="21"/>
      <c r="F33" s="21"/>
      <c r="H33" s="15"/>
      <c r="I33" s="15"/>
      <c r="J33" s="15"/>
      <c r="K33" s="15"/>
      <c r="L33" s="15"/>
    </row>
    <row r="34" spans="2:12" x14ac:dyDescent="0.25">
      <c r="B34" s="21"/>
      <c r="C34" s="21"/>
      <c r="D34" s="21"/>
      <c r="E34" s="21"/>
      <c r="F34" s="21"/>
      <c r="H34" s="15"/>
      <c r="I34" s="15"/>
      <c r="J34" s="15"/>
      <c r="K34" s="15"/>
      <c r="L3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" sqref="B1:B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4" width="9.7109375" bestFit="1" customWidth="1"/>
    <col min="5" max="5" width="10.7109375" bestFit="1" customWidth="1"/>
  </cols>
  <sheetData>
    <row r="1" spans="1:8" x14ac:dyDescent="0.25">
      <c r="A1" s="62" t="s">
        <v>40</v>
      </c>
    </row>
    <row r="2" spans="1:8" x14ac:dyDescent="0.25">
      <c r="A2" s="62" t="s">
        <v>43</v>
      </c>
    </row>
    <row r="3" spans="1:8" x14ac:dyDescent="0.25">
      <c r="A3" s="62" t="s">
        <v>48</v>
      </c>
    </row>
    <row r="4" spans="1:8" x14ac:dyDescent="0.25">
      <c r="A4" s="47"/>
      <c r="B4" s="61" t="s">
        <v>84</v>
      </c>
      <c r="C4" s="61" t="s">
        <v>85</v>
      </c>
      <c r="D4" s="61" t="s">
        <v>86</v>
      </c>
      <c r="E4" s="61" t="s">
        <v>87</v>
      </c>
      <c r="F4" s="61" t="s">
        <v>88</v>
      </c>
      <c r="G4" s="50"/>
    </row>
    <row r="5" spans="1:8" s="49" customFormat="1" x14ac:dyDescent="0.25">
      <c r="A5" s="48"/>
      <c r="B5" s="52">
        <v>43100</v>
      </c>
      <c r="C5" s="52">
        <v>43190</v>
      </c>
      <c r="D5" s="52">
        <v>43373</v>
      </c>
      <c r="E5" s="53">
        <v>43465</v>
      </c>
      <c r="F5" s="52">
        <v>43555</v>
      </c>
      <c r="G5" s="51"/>
    </row>
    <row r="6" spans="1:8" x14ac:dyDescent="0.25">
      <c r="A6" s="47" t="s">
        <v>49</v>
      </c>
      <c r="B6" s="46">
        <f>'2'!B27/'1'!B22</f>
        <v>2.028916540148051E-2</v>
      </c>
      <c r="C6" s="46">
        <f>'2'!C27/'1'!C22</f>
        <v>3.3692041047379412E-2</v>
      </c>
      <c r="D6" s="46">
        <f>'2'!D27/'1'!D22</f>
        <v>1.0811903037340476E-2</v>
      </c>
      <c r="E6" s="46">
        <f>'2'!E27/'1'!E22</f>
        <v>2.5258929063366846E-2</v>
      </c>
      <c r="F6" s="46">
        <f>'2'!F27/'1'!F22</f>
        <v>4.1750499982893541E-2</v>
      </c>
      <c r="G6" s="46"/>
      <c r="H6" s="46"/>
    </row>
    <row r="7" spans="1:8" x14ac:dyDescent="0.25">
      <c r="A7" s="47" t="s">
        <v>50</v>
      </c>
      <c r="B7" s="46">
        <f>'2'!B27/'1'!B51</f>
        <v>3.0146980973108427E-2</v>
      </c>
      <c r="C7" s="46">
        <f>'2'!C27/'1'!C51</f>
        <v>4.8673104050486131E-2</v>
      </c>
      <c r="D7" s="46">
        <f>'2'!D27/'1'!D51</f>
        <v>1.5470871166546937E-2</v>
      </c>
      <c r="E7" s="46">
        <f>'2'!E27/'1'!E51</f>
        <v>3.6249504589656978E-2</v>
      </c>
      <c r="F7" s="46">
        <f>'2'!F27/'1'!F51</f>
        <v>5.9707352589432251E-2</v>
      </c>
      <c r="G7" s="46"/>
      <c r="H7" s="46"/>
    </row>
    <row r="8" spans="1:8" x14ac:dyDescent="0.25">
      <c r="A8" s="47" t="s">
        <v>44</v>
      </c>
      <c r="B8" s="11">
        <f>'1'!B33/'1'!B51</f>
        <v>5.9603815411468739E-2</v>
      </c>
      <c r="C8" s="11">
        <f>'1'!C33/'1'!C51</f>
        <v>4.2397773285413609E-2</v>
      </c>
      <c r="D8" s="11">
        <f>'1'!D33/'1'!D51</f>
        <v>4.3601836924464753E-2</v>
      </c>
      <c r="E8" s="11">
        <f>'1'!E33/'1'!E51</f>
        <v>4.2002044651018831E-2</v>
      </c>
      <c r="F8" s="11">
        <f>'1'!F33/'1'!F51</f>
        <v>3.9042947075719217E-2</v>
      </c>
      <c r="G8" s="11"/>
      <c r="H8" s="11"/>
    </row>
    <row r="9" spans="1:8" x14ac:dyDescent="0.25">
      <c r="A9" s="47" t="s">
        <v>45</v>
      </c>
      <c r="B9" s="11">
        <f>'1'!B21/'1'!B42</f>
        <v>2.4322290941284166</v>
      </c>
      <c r="C9" s="11">
        <f>'1'!C21/'1'!C42</f>
        <v>2.5171556324428224</v>
      </c>
      <c r="D9" s="11">
        <f>'1'!D21/'1'!D42</f>
        <v>2.5747539019150314</v>
      </c>
      <c r="E9" s="11">
        <f>'1'!E21/'1'!E42</f>
        <v>2.5771419095003396</v>
      </c>
      <c r="F9" s="11">
        <f>'1'!F21/'1'!F42</f>
        <v>2.5939275227341323</v>
      </c>
      <c r="G9" s="11"/>
      <c r="H9" s="11"/>
    </row>
    <row r="10" spans="1:8" x14ac:dyDescent="0.25">
      <c r="A10" s="47" t="s">
        <v>51</v>
      </c>
      <c r="B10" s="46">
        <f>'2'!B27/'2'!B7</f>
        <v>0.12448532425388263</v>
      </c>
      <c r="C10" s="46">
        <f>'2'!C27/'2'!C7</f>
        <v>0.12466643557563629</v>
      </c>
      <c r="D10" s="46">
        <f>'2'!D27/'2'!D7</f>
        <v>0.12888989218870836</v>
      </c>
      <c r="E10" s="46">
        <f>'2'!E27/'2'!E7</f>
        <v>0.12562516433376009</v>
      </c>
      <c r="F10" s="46">
        <f>'2'!F27/'2'!F7</f>
        <v>0.12185591007288221</v>
      </c>
      <c r="G10" s="46"/>
      <c r="H10" s="46"/>
    </row>
    <row r="11" spans="1:8" x14ac:dyDescent="0.25">
      <c r="A11" s="47" t="s">
        <v>46</v>
      </c>
      <c r="B11" s="46">
        <f>'2'!B19/'2'!B7</f>
        <v>0.17427945468220879</v>
      </c>
      <c r="C11" s="46">
        <f>'2'!C19/'2'!C7</f>
        <v>0.17453301157429799</v>
      </c>
      <c r="D11" s="46">
        <f>'2'!D19/'2'!D7</f>
        <v>0.18044584766293498</v>
      </c>
      <c r="E11" s="46">
        <f>'2'!E19/'2'!E7</f>
        <v>0.17587522892620602</v>
      </c>
      <c r="F11" s="46">
        <f>'2'!F19/'2'!F7</f>
        <v>0.17059827377426151</v>
      </c>
      <c r="G11" s="46"/>
      <c r="H11" s="46"/>
    </row>
    <row r="12" spans="1:8" x14ac:dyDescent="0.25">
      <c r="A12" s="47" t="s">
        <v>52</v>
      </c>
      <c r="B12" s="46">
        <f>'2'!B27/('1'!B51+'1'!B33)</f>
        <v>2.8451181974464348E-2</v>
      </c>
      <c r="C12" s="46">
        <f>'2'!C27/('1'!C51+'1'!C33)</f>
        <v>4.6693407543532038E-2</v>
      </c>
      <c r="D12" s="46">
        <f>'2'!D27/('1'!D51+'1'!D33)</f>
        <v>1.4824495913250016E-2</v>
      </c>
      <c r="E12" s="46">
        <f>'2'!E27/('1'!E51+'1'!E33)</f>
        <v>3.4788323857653701E-2</v>
      </c>
      <c r="F12" s="46">
        <f>'2'!F27/('1'!F51+'1'!F33)</f>
        <v>5.746379661925672E-2</v>
      </c>
      <c r="G12" s="46"/>
      <c r="H12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2020-04-11T15:25:37Z</dcterms:modified>
</cp:coreProperties>
</file>