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3" l="1"/>
  <c r="H43" i="3"/>
  <c r="H37" i="3"/>
  <c r="H27" i="3"/>
  <c r="H12" i="3"/>
  <c r="H36" i="2"/>
  <c r="I23" i="2"/>
  <c r="H17" i="2"/>
  <c r="H10" i="2"/>
  <c r="H9" i="2"/>
  <c r="H61" i="1"/>
  <c r="H55" i="1"/>
  <c r="H60" i="1" s="1"/>
  <c r="H45" i="1"/>
  <c r="H35" i="1"/>
  <c r="H24" i="1"/>
  <c r="H15" i="1"/>
  <c r="G32" i="2"/>
  <c r="G17" i="2"/>
  <c r="G44" i="3"/>
  <c r="G37" i="3"/>
  <c r="G27" i="3"/>
  <c r="G12" i="3"/>
  <c r="G43" i="3" s="1"/>
  <c r="G36" i="2"/>
  <c r="G10" i="2"/>
  <c r="G9" i="2"/>
  <c r="G16" i="2" s="1"/>
  <c r="G35" i="1"/>
  <c r="G46" i="1" s="1"/>
  <c r="G58" i="1" s="1"/>
  <c r="G45" i="1"/>
  <c r="G61" i="1"/>
  <c r="G60" i="1"/>
  <c r="G55" i="1"/>
  <c r="G25" i="1"/>
  <c r="G24" i="1"/>
  <c r="G15" i="1"/>
  <c r="H39" i="3" l="1"/>
  <c r="H41" i="3" s="1"/>
  <c r="H16" i="2"/>
  <c r="H23" i="2" s="1"/>
  <c r="H26" i="2" s="1"/>
  <c r="H28" i="2" s="1"/>
  <c r="H32" i="2" s="1"/>
  <c r="H35" i="2" s="1"/>
  <c r="H46" i="1"/>
  <c r="H58" i="1"/>
  <c r="H25" i="1"/>
  <c r="G39" i="3"/>
  <c r="G41" i="3" s="1"/>
  <c r="G23" i="2"/>
  <c r="G26" i="2" s="1"/>
  <c r="G28" i="2" s="1"/>
  <c r="G35" i="2" s="1"/>
  <c r="C17" i="2"/>
  <c r="D17" i="2"/>
  <c r="E17" i="2"/>
  <c r="F17" i="2"/>
  <c r="B17" i="2"/>
  <c r="B61" i="1" l="1"/>
  <c r="C61" i="1"/>
  <c r="D61" i="1"/>
  <c r="E61" i="1"/>
  <c r="F61" i="1"/>
  <c r="B36" i="2"/>
  <c r="C36" i="2"/>
  <c r="D36" i="2"/>
  <c r="E36" i="2"/>
  <c r="F36" i="2"/>
  <c r="B44" i="3"/>
  <c r="C44" i="3"/>
  <c r="D44" i="3"/>
  <c r="E44" i="3"/>
  <c r="F44" i="3"/>
  <c r="F55" i="1" l="1"/>
  <c r="C12" i="3"/>
  <c r="F12" i="3"/>
  <c r="C27" i="3"/>
  <c r="F27" i="3"/>
  <c r="F8" i="5" l="1"/>
  <c r="D10" i="2" l="1"/>
  <c r="D9" i="2"/>
  <c r="E10" i="2"/>
  <c r="E9" i="2"/>
  <c r="B12" i="3"/>
  <c r="B37" i="3"/>
  <c r="B27" i="3"/>
  <c r="E37" i="3"/>
  <c r="D37" i="3"/>
  <c r="E27" i="3"/>
  <c r="D27" i="3"/>
  <c r="E12" i="3"/>
  <c r="D12" i="3"/>
  <c r="F37" i="3"/>
  <c r="C37" i="3"/>
  <c r="F10" i="2"/>
  <c r="F9" i="2"/>
  <c r="C10" i="2"/>
  <c r="C9" i="2"/>
  <c r="B10" i="2"/>
  <c r="B9" i="2"/>
  <c r="B16" i="2" l="1"/>
  <c r="B23" i="2" s="1"/>
  <c r="F16" i="2"/>
  <c r="C16" i="2"/>
  <c r="E16" i="2"/>
  <c r="D16" i="2"/>
  <c r="F39" i="3"/>
  <c r="B39" i="3"/>
  <c r="E35" i="1"/>
  <c r="C35" i="1"/>
  <c r="F35" i="1"/>
  <c r="D35" i="1"/>
  <c r="D45" i="1"/>
  <c r="E45" i="1"/>
  <c r="C45" i="1"/>
  <c r="F45" i="1"/>
  <c r="D55" i="1"/>
  <c r="E55" i="1"/>
  <c r="C55" i="1"/>
  <c r="D24" i="1"/>
  <c r="E24" i="1"/>
  <c r="C24" i="1"/>
  <c r="F24" i="1"/>
  <c r="D15" i="1"/>
  <c r="E15" i="1"/>
  <c r="E25" i="1" s="1"/>
  <c r="C15" i="1"/>
  <c r="F15" i="1"/>
  <c r="B15" i="1"/>
  <c r="B35" i="1"/>
  <c r="B45" i="1"/>
  <c r="B24" i="1"/>
  <c r="E11" i="5" l="1"/>
  <c r="E23" i="2"/>
  <c r="E26" i="2" s="1"/>
  <c r="E28" i="2" s="1"/>
  <c r="E32" i="2" s="1"/>
  <c r="E10" i="5" s="1"/>
  <c r="C11" i="5"/>
  <c r="C23" i="2"/>
  <c r="F11" i="5"/>
  <c r="F23" i="2"/>
  <c r="D11" i="5"/>
  <c r="D23" i="2"/>
  <c r="D26" i="2" s="1"/>
  <c r="D32" i="2" s="1"/>
  <c r="D10" i="5" s="1"/>
  <c r="F9" i="5"/>
  <c r="B26" i="2"/>
  <c r="B32" i="2" s="1"/>
  <c r="B11" i="5"/>
  <c r="B9" i="5"/>
  <c r="D9" i="5"/>
  <c r="C9" i="5"/>
  <c r="C8" i="5"/>
  <c r="B25" i="1"/>
  <c r="E9" i="5"/>
  <c r="E8" i="5"/>
  <c r="D8" i="5"/>
  <c r="D25" i="1"/>
  <c r="C25" i="1"/>
  <c r="D46" i="1"/>
  <c r="D58" i="1" s="1"/>
  <c r="F46" i="1"/>
  <c r="F58" i="1" s="1"/>
  <c r="F25" i="1"/>
  <c r="C46" i="1"/>
  <c r="C58" i="1" s="1"/>
  <c r="E46" i="1"/>
  <c r="E58" i="1" s="1"/>
  <c r="D43" i="3"/>
  <c r="E43" i="3"/>
  <c r="C43" i="3"/>
  <c r="F43" i="3"/>
  <c r="B43" i="3"/>
  <c r="E12" i="5" l="1"/>
  <c r="B10" i="5"/>
  <c r="B6" i="5"/>
  <c r="D6" i="5"/>
  <c r="D7" i="5"/>
  <c r="E7" i="5"/>
  <c r="D12" i="5"/>
  <c r="E6" i="5"/>
  <c r="E35" i="2"/>
  <c r="D35" i="2"/>
  <c r="D39" i="3"/>
  <c r="D41" i="3" s="1"/>
  <c r="F41" i="3"/>
  <c r="C39" i="3"/>
  <c r="C41" i="3" s="1"/>
  <c r="E39" i="3"/>
  <c r="E41" i="3" s="1"/>
  <c r="F26" i="2" l="1"/>
  <c r="F28" i="2" s="1"/>
  <c r="F32" i="2" s="1"/>
  <c r="F10" i="5" l="1"/>
  <c r="F12" i="5"/>
  <c r="F7" i="5"/>
  <c r="F6" i="5"/>
  <c r="F35" i="2"/>
  <c r="C26" i="2"/>
  <c r="C28" i="2" l="1"/>
  <c r="C32" i="2" s="1"/>
  <c r="C10" i="5" l="1"/>
  <c r="C12" i="5"/>
  <c r="C7" i="5"/>
  <c r="C6" i="5"/>
  <c r="C35" i="2"/>
  <c r="B55" i="1" l="1"/>
  <c r="B8" i="5" l="1"/>
  <c r="B12" i="5"/>
  <c r="B7" i="5"/>
  <c r="D60" i="1"/>
  <c r="F60" i="1"/>
  <c r="C60" i="1"/>
  <c r="B60" i="1"/>
  <c r="E60" i="1"/>
  <c r="B46" i="1"/>
  <c r="B58" i="1" s="1"/>
  <c r="B41" i="3" l="1"/>
  <c r="B35" i="2" l="1"/>
</calcChain>
</file>

<file path=xl/sharedStrings.xml><?xml version="1.0" encoding="utf-8"?>
<sst xmlns="http://schemas.openxmlformats.org/spreadsheetml/2006/main" count="144" uniqueCount="113">
  <si>
    <t>CURRENT ASSETS</t>
  </si>
  <si>
    <t>Share Capital</t>
  </si>
  <si>
    <t>Retained Earnings</t>
  </si>
  <si>
    <t>Inventories</t>
  </si>
  <si>
    <t>Current Liabilities</t>
  </si>
  <si>
    <t>Current Tax</t>
  </si>
  <si>
    <t>ASSETS</t>
  </si>
  <si>
    <t>Advance, Deposits &amp; Prepayments</t>
  </si>
  <si>
    <t>Deferred Tax (expenses)/income</t>
  </si>
  <si>
    <t>Capital Work in Progress</t>
  </si>
  <si>
    <t>Property, Plant and Equipment</t>
  </si>
  <si>
    <t>Finance Cost</t>
  </si>
  <si>
    <t>Golden Harvest Agro Industries Limited</t>
  </si>
  <si>
    <t>Leased Assets</t>
  </si>
  <si>
    <t>Deferred Expenses</t>
  </si>
  <si>
    <t>Investment in Subsidiary Company</t>
  </si>
  <si>
    <t>Trade Receivable</t>
  </si>
  <si>
    <t>Export Incentive Receivable</t>
  </si>
  <si>
    <t>Cash and Cash Balances</t>
  </si>
  <si>
    <t>Revaluation Surplus</t>
  </si>
  <si>
    <t>Term Loan against Machinery</t>
  </si>
  <si>
    <t>Deferred tax Liability</t>
  </si>
  <si>
    <t>Lease Obligation</t>
  </si>
  <si>
    <t>Accounts &amp; Other Payables</t>
  </si>
  <si>
    <t>Accruals and Provisions</t>
  </si>
  <si>
    <t>Provision for Income Tax</t>
  </si>
  <si>
    <t>Cash Credit Loan</t>
  </si>
  <si>
    <t>Current portion of Long Term Loan</t>
  </si>
  <si>
    <t>Current portion of Lease Obligation</t>
  </si>
  <si>
    <t>Fixed Deposits with Banks</t>
  </si>
  <si>
    <t>Share Premium</t>
  </si>
  <si>
    <t>Intangible Asset</t>
  </si>
  <si>
    <t>Long Term Loan</t>
  </si>
  <si>
    <t>Short Term Loan</t>
  </si>
  <si>
    <t>Biological Asset</t>
  </si>
  <si>
    <t>Adminstrative Expenses</t>
  </si>
  <si>
    <t>Exchange Gain</t>
  </si>
  <si>
    <t>Selling &amp; Distribution Expenses</t>
  </si>
  <si>
    <t>Export Incentive</t>
  </si>
  <si>
    <t>Loss from Investrnent in Quoted Shares</t>
  </si>
  <si>
    <t>Provision for WPPF</t>
  </si>
  <si>
    <t>Interest &amp; Other Income</t>
  </si>
  <si>
    <t>Finance Income</t>
  </si>
  <si>
    <t>Other Operating Income</t>
  </si>
  <si>
    <t>Fair Value of Biological Asset</t>
  </si>
  <si>
    <t>Share of profit / (loss) from associates</t>
  </si>
  <si>
    <t>Tax paid</t>
  </si>
  <si>
    <t>Collections from customers</t>
  </si>
  <si>
    <t>Payments for operating costs &amp; other expenses</t>
  </si>
  <si>
    <t>Advance finance to contract farmers &amp; others</t>
  </si>
  <si>
    <t>Acquisitions of property, plant and equipment</t>
  </si>
  <si>
    <t>Acquisitions of intangible assets</t>
  </si>
  <si>
    <t>Acquisitions of Biological assets</t>
  </si>
  <si>
    <t>Capital work in progress</t>
  </si>
  <si>
    <t>Investment in associates</t>
  </si>
  <si>
    <t xml:space="preserve">Acquisitions of leasehold assets </t>
  </si>
  <si>
    <t>Finance cost paid</t>
  </si>
  <si>
    <t>Payment against finance lease</t>
  </si>
  <si>
    <t>Borrowings from banks/financial institutions/Sister concern</t>
  </si>
  <si>
    <t>Payment of cash dividend</t>
  </si>
  <si>
    <t>Proceed from issuing non-controlling share</t>
  </si>
  <si>
    <t>Short term investment</t>
  </si>
  <si>
    <t>Issuance of ordinary share</t>
  </si>
  <si>
    <t>Collections from Cash Incentive and others</t>
  </si>
  <si>
    <t>Advance against flat purchase</t>
  </si>
  <si>
    <t>Proceed from disposal of lease assets</t>
  </si>
  <si>
    <t>Current Ratio</t>
  </si>
  <si>
    <t>Debt to Equity</t>
  </si>
  <si>
    <t>Operating Margin</t>
  </si>
  <si>
    <t>Share Money Deposit Subsidiary Company</t>
  </si>
  <si>
    <t>Advance against Machinery</t>
  </si>
  <si>
    <t>Advance against Land Purchase</t>
  </si>
  <si>
    <t>Ratio</t>
  </si>
  <si>
    <t>As at quarter end</t>
  </si>
  <si>
    <t>Return on Asset (ROA)</t>
  </si>
  <si>
    <t>Return on Equity (ROE)</t>
  </si>
  <si>
    <t>Net Margin</t>
  </si>
  <si>
    <t>Return on Invested Capital (ROIC)</t>
  </si>
  <si>
    <t>NON CURRENT ASSETS</t>
  </si>
  <si>
    <t>Liabilities and Capital</t>
  </si>
  <si>
    <t>Liabilities</t>
  </si>
  <si>
    <t>Shareholders’ Equity</t>
  </si>
  <si>
    <t>Non Current Liabilities</t>
  </si>
  <si>
    <t>Non-controlling interest</t>
  </si>
  <si>
    <t>Net assets value per share</t>
  </si>
  <si>
    <t>Shares to calculate NAVPS</t>
  </si>
  <si>
    <t>Consolidated Balance Sheet</t>
  </si>
  <si>
    <t>Consolidated Income Statement</t>
  </si>
  <si>
    <t>Net Revenues</t>
  </si>
  <si>
    <t>Cost of goods sold</t>
  </si>
  <si>
    <t>Gross Profit</t>
  </si>
  <si>
    <t>Operating Incomes/Expenses</t>
  </si>
  <si>
    <t>Consolidated 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</si>
  <si>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</si>
  <si>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</si>
  <si>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</si>
  <si>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</si>
  <si>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</si>
  <si>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</si>
  <si>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</si>
  <si>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</si>
  <si>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</si>
  <si>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</si>
  <si>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</si>
  <si>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Operating Profit</t>
  </si>
  <si>
    <t>Non-Operating Income/(Expenses)</t>
  </si>
  <si>
    <t>Profit Before contribution to WPPF</t>
  </si>
  <si>
    <t>Profit before share of non-consolidated companies and income tax</t>
  </si>
  <si>
    <t>Profit Before Taxation</t>
  </si>
  <si>
    <t>Provision for Taxation</t>
  </si>
  <si>
    <t>Net Profit</t>
  </si>
  <si>
    <t>Earnings per share (par value Taka 10)</t>
  </si>
  <si>
    <t>Shares to Calculate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</si>
</sst>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_);_(* \(#,##0.0\);_(* &quot;-&quot;??_);_(@_)"/>
    <numFmt numFmtId="166" formatCode="_(* #,##0_);_(* \(#,##0\);_(* &quot;-&quot;??_);_(@_)"/>
    <numFmt numFmtId="167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0" xfId="0" applyNumberFormat="1" applyFont="1" applyBorder="1"/>
    <xf numFmtId="0" fontId="0" fillId="0" borderId="0" xfId="0" applyFill="1"/>
    <xf numFmtId="164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Border="1"/>
    <xf numFmtId="164" fontId="1" fillId="0" borderId="0" xfId="0" applyNumberFormat="1" applyFont="1" applyFill="1" applyBorder="1"/>
    <xf numFmtId="0" fontId="2" fillId="0" borderId="0" xfId="0" applyFont="1" applyFill="1"/>
    <xf numFmtId="0" fontId="0" fillId="0" borderId="0" xfId="0" applyFill="1" applyBorder="1"/>
    <xf numFmtId="41" fontId="2" fillId="0" borderId="0" xfId="0" applyNumberFormat="1" applyFont="1" applyFill="1" applyAlignment="1">
      <alignment horizontal="right"/>
    </xf>
    <xf numFmtId="41" fontId="0" fillId="0" borderId="0" xfId="0" applyNumberForma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/>
    <xf numFmtId="166" fontId="0" fillId="0" borderId="0" xfId="1" applyNumberFormat="1" applyFont="1" applyFill="1"/>
    <xf numFmtId="166" fontId="0" fillId="0" borderId="2" xfId="1" applyNumberFormat="1" applyFont="1" applyBorder="1"/>
    <xf numFmtId="166" fontId="0" fillId="0" borderId="0" xfId="1" applyNumberFormat="1" applyFont="1" applyBorder="1"/>
    <xf numFmtId="166" fontId="0" fillId="0" borderId="0" xfId="1" applyNumberFormat="1" applyFont="1" applyFill="1" applyBorder="1"/>
    <xf numFmtId="166" fontId="1" fillId="0" borderId="0" xfId="1" applyNumberFormat="1" applyFont="1"/>
    <xf numFmtId="166" fontId="1" fillId="0" borderId="0" xfId="1" applyNumberFormat="1" applyFont="1" applyFill="1"/>
    <xf numFmtId="166" fontId="1" fillId="0" borderId="5" xfId="1" applyNumberFormat="1" applyFont="1" applyBorder="1"/>
    <xf numFmtId="166" fontId="1" fillId="0" borderId="4" xfId="1" applyNumberFormat="1" applyFont="1" applyBorder="1"/>
    <xf numFmtId="166" fontId="2" fillId="0" borderId="0" xfId="1" applyNumberFormat="1" applyFont="1" applyFill="1"/>
    <xf numFmtId="166" fontId="2" fillId="0" borderId="0" xfId="1" applyNumberFormat="1" applyFont="1"/>
    <xf numFmtId="166" fontId="0" fillId="0" borderId="1" xfId="1" applyNumberFormat="1" applyFont="1" applyFill="1" applyBorder="1"/>
    <xf numFmtId="166" fontId="0" fillId="0" borderId="1" xfId="1" applyNumberFormat="1" applyFont="1" applyBorder="1"/>
    <xf numFmtId="166" fontId="1" fillId="0" borderId="0" xfId="1" applyNumberFormat="1" applyFont="1" applyBorder="1"/>
    <xf numFmtId="166" fontId="1" fillId="0" borderId="2" xfId="1" applyNumberFormat="1" applyFont="1" applyFill="1" applyBorder="1"/>
    <xf numFmtId="166" fontId="1" fillId="0" borderId="2" xfId="1" applyNumberFormat="1" applyFont="1" applyBorder="1"/>
    <xf numFmtId="166" fontId="1" fillId="0" borderId="0" xfId="1" applyNumberFormat="1" applyFont="1" applyFill="1" applyBorder="1"/>
    <xf numFmtId="165" fontId="2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1" fillId="0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2" fontId="0" fillId="0" borderId="0" xfId="0" applyNumberFormat="1"/>
    <xf numFmtId="10" fontId="0" fillId="0" borderId="0" xfId="2" applyNumberFormat="1" applyFont="1"/>
    <xf numFmtId="167" fontId="1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/>
    <xf numFmtId="0" fontId="1" fillId="0" borderId="1" xfId="0" applyFont="1" applyFill="1" applyBorder="1"/>
    <xf numFmtId="15" fontId="1" fillId="0" borderId="0" xfId="0" applyNumberFormat="1" applyFont="1"/>
    <xf numFmtId="41" fontId="1" fillId="0" borderId="0" xfId="0" applyNumberFormat="1" applyFont="1" applyAlignment="1">
      <alignment horizontal="right"/>
    </xf>
    <xf numFmtId="41" fontId="2" fillId="0" borderId="0" xfId="1" applyNumberFormat="1" applyFont="1" applyAlignment="1">
      <alignment horizontal="right"/>
    </xf>
    <xf numFmtId="41" fontId="0" fillId="0" borderId="0" xfId="1" applyNumberFormat="1" applyFont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1" fillId="0" borderId="0" xfId="1" applyNumberFormat="1" applyFont="1" applyAlignment="1">
      <alignment horizontal="right"/>
    </xf>
    <xf numFmtId="41" fontId="4" fillId="0" borderId="3" xfId="1" applyNumberFormat="1" applyFont="1" applyFill="1" applyBorder="1" applyAlignment="1">
      <alignment horizontal="right"/>
    </xf>
    <xf numFmtId="41" fontId="1" fillId="0" borderId="0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horizontal="right" vertical="center"/>
    </xf>
    <xf numFmtId="15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1"/>
  <sheetViews>
    <sheetView zoomScaleNormal="100" workbookViewId="0">
      <pane xSplit="1" ySplit="5" topLeftCell="B72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RowHeight="15" x14ac:dyDescent="0.25"/>
  <cols>
    <col min="1" max="1" width="38.140625" customWidth="1"/>
    <col min="2" max="4" width="14.28515625" bestFit="1" customWidth="1"/>
    <col min="5" max="5" width="14.28515625" style="18" bestFit="1" customWidth="1"/>
    <col min="6" max="6" width="14.28515625" bestFit="1" customWidth="1"/>
    <col min="7" max="11" width="19" bestFit="1" customWidth="1"/>
  </cols>
  <sheetData>
    <row r="1" spans="1:8" x14ac:dyDescent="0.25">
      <c r="A1" s="1" t="s">
        <v>12</v>
      </c>
    </row>
    <row r="2" spans="1:8" x14ac:dyDescent="0.25">
      <c r="A2" s="1" t="s">
        <v>86</v>
      </c>
    </row>
    <row r="3" spans="1:8" x14ac:dyDescent="0.25">
      <c r="A3" s="1" t="s">
        <v>73</v>
      </c>
    </row>
    <row r="4" spans="1:8" ht="15.75" x14ac:dyDescent="0.25">
      <c r="A4" s="2"/>
      <c r="B4" s="73" t="s">
        <v>102</v>
      </c>
      <c r="C4" s="73" t="s">
        <v>103</v>
      </c>
      <c r="D4" s="73" t="s">
        <v>101</v>
      </c>
      <c r="E4" s="73" t="s">
        <v>102</v>
      </c>
      <c r="F4" s="73" t="s">
        <v>103</v>
      </c>
      <c r="G4" s="73" t="s">
        <v>101</v>
      </c>
      <c r="H4" s="73" t="s">
        <v>102</v>
      </c>
    </row>
    <row r="5" spans="1:8" x14ac:dyDescent="0.25">
      <c r="B5" s="84">
        <v>43100</v>
      </c>
      <c r="C5" s="84">
        <v>43190</v>
      </c>
      <c r="D5" s="84">
        <v>43373</v>
      </c>
      <c r="E5" s="84">
        <v>43465</v>
      </c>
      <c r="F5" s="84">
        <v>43555</v>
      </c>
      <c r="G5" s="86">
        <v>43738</v>
      </c>
      <c r="H5" s="86">
        <v>43829</v>
      </c>
    </row>
    <row r="6" spans="1:8" x14ac:dyDescent="0.25">
      <c r="A6" s="66" t="s">
        <v>6</v>
      </c>
      <c r="B6" s="36"/>
      <c r="C6" s="36"/>
      <c r="D6" s="36"/>
      <c r="E6" s="37"/>
      <c r="F6" s="36"/>
    </row>
    <row r="7" spans="1:8" x14ac:dyDescent="0.25">
      <c r="A7" s="67" t="s">
        <v>78</v>
      </c>
      <c r="B7" s="36"/>
      <c r="C7" s="36"/>
      <c r="D7" s="36"/>
      <c r="E7" s="37"/>
      <c r="F7" s="36"/>
    </row>
    <row r="8" spans="1:8" ht="15.75" x14ac:dyDescent="0.25">
      <c r="A8" s="6" t="s">
        <v>10</v>
      </c>
      <c r="B8" s="36">
        <v>3104282811</v>
      </c>
      <c r="C8" s="36">
        <v>3190154446</v>
      </c>
      <c r="D8" s="36">
        <v>3703313851</v>
      </c>
      <c r="E8" s="36">
        <v>3742492784</v>
      </c>
      <c r="F8" s="36">
        <v>3787384320</v>
      </c>
      <c r="G8" s="36">
        <v>3960942933</v>
      </c>
      <c r="H8" s="36">
        <v>3997945268</v>
      </c>
    </row>
    <row r="9" spans="1:8" x14ac:dyDescent="0.25">
      <c r="A9" s="7" t="s">
        <v>13</v>
      </c>
      <c r="B9" s="36">
        <v>70093218</v>
      </c>
      <c r="C9" s="36">
        <v>68248660</v>
      </c>
      <c r="D9" s="36">
        <v>111663663</v>
      </c>
      <c r="E9" s="37">
        <v>108818871</v>
      </c>
      <c r="F9" s="36">
        <v>105974078</v>
      </c>
      <c r="G9" s="36">
        <v>100551053</v>
      </c>
      <c r="H9" s="36">
        <v>97972822</v>
      </c>
    </row>
    <row r="10" spans="1:8" x14ac:dyDescent="0.25">
      <c r="A10" s="7" t="s">
        <v>31</v>
      </c>
      <c r="B10" s="36">
        <v>89860773</v>
      </c>
      <c r="C10" s="36">
        <v>88493763</v>
      </c>
      <c r="D10" s="36">
        <v>85896445</v>
      </c>
      <c r="E10" s="37">
        <v>84666136</v>
      </c>
      <c r="F10" s="36">
        <v>83435826</v>
      </c>
      <c r="G10" s="36">
        <v>81098240</v>
      </c>
      <c r="H10" s="36">
        <v>79990960</v>
      </c>
    </row>
    <row r="11" spans="1:8" x14ac:dyDescent="0.25">
      <c r="A11" s="7" t="s">
        <v>34</v>
      </c>
      <c r="B11" s="36">
        <v>81926740</v>
      </c>
      <c r="C11" s="36">
        <v>97142953</v>
      </c>
      <c r="D11" s="36">
        <v>79921197</v>
      </c>
      <c r="E11" s="37">
        <v>111497757</v>
      </c>
      <c r="F11" s="36">
        <v>116242599</v>
      </c>
      <c r="G11" s="36">
        <v>103950505</v>
      </c>
      <c r="H11" s="36">
        <v>108423731</v>
      </c>
    </row>
    <row r="12" spans="1:8" x14ac:dyDescent="0.25">
      <c r="A12" s="7" t="s">
        <v>14</v>
      </c>
      <c r="B12" s="36"/>
      <c r="C12" s="36">
        <v>798742320</v>
      </c>
      <c r="D12" s="36"/>
      <c r="E12" s="37">
        <v>447586051</v>
      </c>
      <c r="F12" s="36">
        <v>480138313</v>
      </c>
    </row>
    <row r="13" spans="1:8" x14ac:dyDescent="0.25">
      <c r="A13" t="s">
        <v>15</v>
      </c>
      <c r="B13" s="36"/>
      <c r="C13" s="36"/>
      <c r="D13" s="36"/>
      <c r="E13" s="37"/>
      <c r="F13" s="36"/>
      <c r="G13" s="36">
        <v>28644858</v>
      </c>
      <c r="H13" s="36">
        <v>48955038</v>
      </c>
    </row>
    <row r="14" spans="1:8" x14ac:dyDescent="0.25">
      <c r="A14" s="7" t="s">
        <v>9</v>
      </c>
      <c r="B14" s="36">
        <v>798742320</v>
      </c>
      <c r="C14" s="36"/>
      <c r="D14" s="36">
        <v>414331529</v>
      </c>
      <c r="E14" s="37"/>
      <c r="F14" s="36"/>
      <c r="G14" s="36">
        <v>577453395</v>
      </c>
      <c r="H14" s="36">
        <v>746649416</v>
      </c>
    </row>
    <row r="15" spans="1:8" x14ac:dyDescent="0.25">
      <c r="B15" s="38">
        <f>SUM(B8:B14)</f>
        <v>4144905862</v>
      </c>
      <c r="C15" s="38">
        <f>SUM(C8:C14)</f>
        <v>4242782142</v>
      </c>
      <c r="D15" s="38">
        <f t="shared" ref="D15:H15" si="0">SUM(D8:D14)</f>
        <v>4395126685</v>
      </c>
      <c r="E15" s="38">
        <f t="shared" si="0"/>
        <v>4495061599</v>
      </c>
      <c r="F15" s="38">
        <f t="shared" si="0"/>
        <v>4573175136</v>
      </c>
      <c r="G15" s="38">
        <f t="shared" si="0"/>
        <v>4852640984</v>
      </c>
      <c r="H15" s="38">
        <f t="shared" si="0"/>
        <v>5079937235</v>
      </c>
    </row>
    <row r="16" spans="1:8" x14ac:dyDescent="0.25">
      <c r="A16" s="7"/>
      <c r="B16" s="39"/>
      <c r="C16" s="36"/>
      <c r="D16" s="39"/>
      <c r="E16" s="40"/>
      <c r="F16" s="39"/>
    </row>
    <row r="17" spans="1:11" x14ac:dyDescent="0.25">
      <c r="A17" s="67" t="s">
        <v>0</v>
      </c>
      <c r="B17" s="41"/>
      <c r="C17" s="36"/>
      <c r="D17" s="41"/>
      <c r="E17" s="42"/>
      <c r="F17" s="41"/>
    </row>
    <row r="18" spans="1:11" x14ac:dyDescent="0.25">
      <c r="A18" s="7" t="s">
        <v>3</v>
      </c>
      <c r="B18" s="36">
        <v>457535776</v>
      </c>
      <c r="C18" s="39">
        <v>464928485</v>
      </c>
      <c r="D18" s="36">
        <v>650176671</v>
      </c>
      <c r="E18" s="36">
        <v>792742888</v>
      </c>
      <c r="F18" s="36">
        <v>881040537</v>
      </c>
      <c r="G18" s="36">
        <v>911371529</v>
      </c>
      <c r="H18" s="36">
        <v>918717320</v>
      </c>
    </row>
    <row r="19" spans="1:11" x14ac:dyDescent="0.25">
      <c r="A19" t="s">
        <v>7</v>
      </c>
      <c r="B19" s="36">
        <v>477628847</v>
      </c>
      <c r="C19" s="36">
        <v>618464881</v>
      </c>
      <c r="D19" s="36">
        <v>503351316</v>
      </c>
      <c r="E19" s="36">
        <v>670773704</v>
      </c>
      <c r="F19" s="36">
        <v>699095429</v>
      </c>
      <c r="G19" s="11">
        <v>679538227</v>
      </c>
      <c r="H19" s="11">
        <v>747800001</v>
      </c>
      <c r="I19" s="11"/>
      <c r="J19" s="11"/>
      <c r="K19" s="11"/>
    </row>
    <row r="20" spans="1:11" x14ac:dyDescent="0.25">
      <c r="A20" s="7" t="s">
        <v>16</v>
      </c>
      <c r="B20" s="36">
        <v>898042798</v>
      </c>
      <c r="C20" s="36">
        <v>905849158</v>
      </c>
      <c r="D20" s="36">
        <v>1175052476</v>
      </c>
      <c r="E20" s="36">
        <v>997092422</v>
      </c>
      <c r="F20" s="36">
        <v>1052530328</v>
      </c>
      <c r="G20" s="11">
        <v>1212538556</v>
      </c>
      <c r="H20" s="11">
        <v>1453568102</v>
      </c>
      <c r="I20" s="11"/>
      <c r="J20" s="11"/>
      <c r="K20" s="11"/>
    </row>
    <row r="21" spans="1:11" x14ac:dyDescent="0.25">
      <c r="A21" t="s">
        <v>17</v>
      </c>
      <c r="B21" s="36">
        <v>67370591</v>
      </c>
      <c r="C21" s="36"/>
      <c r="D21" s="36">
        <v>90427808</v>
      </c>
      <c r="E21" s="36"/>
      <c r="F21" s="36"/>
      <c r="G21" s="11"/>
      <c r="H21" s="11"/>
      <c r="I21" s="11"/>
      <c r="J21" s="11"/>
      <c r="K21" s="11"/>
    </row>
    <row r="22" spans="1:11" x14ac:dyDescent="0.25">
      <c r="A22" t="s">
        <v>18</v>
      </c>
      <c r="B22" s="36"/>
      <c r="C22" s="36">
        <v>39359545</v>
      </c>
      <c r="D22" s="36"/>
      <c r="E22" s="36">
        <v>142534142</v>
      </c>
      <c r="F22" s="36">
        <v>369261831</v>
      </c>
      <c r="G22" s="11">
        <v>89275959</v>
      </c>
      <c r="H22" s="11">
        <v>52746134</v>
      </c>
      <c r="I22" s="11"/>
      <c r="J22" s="11"/>
      <c r="K22" s="11"/>
    </row>
    <row r="23" spans="1:11" x14ac:dyDescent="0.25">
      <c r="A23" t="s">
        <v>29</v>
      </c>
      <c r="B23" s="36"/>
      <c r="C23" s="36"/>
      <c r="D23" s="36"/>
      <c r="E23" s="36"/>
      <c r="F23" s="36"/>
      <c r="G23" s="11"/>
      <c r="H23" s="11"/>
      <c r="I23" s="11"/>
      <c r="J23" s="11"/>
      <c r="K23" s="11"/>
    </row>
    <row r="24" spans="1:11" x14ac:dyDescent="0.25">
      <c r="B24" s="38">
        <f>SUM(B18:B23)</f>
        <v>1900578012</v>
      </c>
      <c r="C24" s="38">
        <f>SUM(C18:C23)</f>
        <v>2028602069</v>
      </c>
      <c r="D24" s="38">
        <f t="shared" ref="D24:H24" si="1">SUM(D18:D23)</f>
        <v>2419008271</v>
      </c>
      <c r="E24" s="38">
        <f t="shared" si="1"/>
        <v>2603143156</v>
      </c>
      <c r="F24" s="38">
        <f t="shared" si="1"/>
        <v>3001928125</v>
      </c>
      <c r="G24" s="38">
        <f t="shared" si="1"/>
        <v>2892724271</v>
      </c>
      <c r="H24" s="38">
        <f t="shared" si="1"/>
        <v>3172831557</v>
      </c>
      <c r="I24" s="11"/>
      <c r="J24" s="11"/>
      <c r="K24" s="11"/>
    </row>
    <row r="25" spans="1:11" s="1" customFormat="1" ht="15.75" thickBot="1" x14ac:dyDescent="0.3">
      <c r="B25" s="43">
        <f>SUM(B15,B24)+1</f>
        <v>6045483875</v>
      </c>
      <c r="C25" s="43">
        <f>SUM(C15,C24)</f>
        <v>6271384211</v>
      </c>
      <c r="D25" s="43">
        <f t="shared" ref="D25:H25" si="2">SUM(D15,D24)</f>
        <v>6814134956</v>
      </c>
      <c r="E25" s="43">
        <f>SUM(E15,E24)+1</f>
        <v>7098204756</v>
      </c>
      <c r="F25" s="43">
        <f t="shared" si="2"/>
        <v>7575103261</v>
      </c>
      <c r="G25" s="43">
        <f t="shared" si="2"/>
        <v>7745365255</v>
      </c>
      <c r="H25" s="43">
        <f t="shared" si="2"/>
        <v>8252768792</v>
      </c>
      <c r="I25" s="14"/>
      <c r="J25" s="14"/>
      <c r="K25" s="14"/>
    </row>
    <row r="26" spans="1:11" x14ac:dyDescent="0.25">
      <c r="B26" s="36"/>
      <c r="C26" s="36"/>
      <c r="D26" s="36"/>
      <c r="E26" s="37"/>
      <c r="F26" s="36"/>
      <c r="G26" s="11"/>
      <c r="H26" s="11"/>
      <c r="I26" s="11"/>
      <c r="J26" s="11"/>
      <c r="K26" s="11"/>
    </row>
    <row r="27" spans="1:11" ht="15.75" x14ac:dyDescent="0.25">
      <c r="A27" s="68" t="s">
        <v>79</v>
      </c>
      <c r="B27" s="36"/>
      <c r="C27" s="36"/>
      <c r="D27" s="36"/>
      <c r="E27" s="37"/>
      <c r="F27" s="36"/>
      <c r="G27" s="11"/>
      <c r="H27" s="11"/>
      <c r="I27" s="11"/>
      <c r="J27" s="11"/>
      <c r="K27" s="11"/>
    </row>
    <row r="28" spans="1:11" ht="15.75" x14ac:dyDescent="0.25">
      <c r="A28" s="69" t="s">
        <v>80</v>
      </c>
      <c r="B28" s="36"/>
      <c r="C28" s="36"/>
      <c r="D28" s="36"/>
      <c r="E28" s="37"/>
      <c r="F28" s="36"/>
      <c r="G28" s="11"/>
      <c r="H28" s="11"/>
      <c r="I28" s="11"/>
      <c r="J28" s="11"/>
      <c r="K28" s="11"/>
    </row>
    <row r="29" spans="1:11" x14ac:dyDescent="0.25">
      <c r="A29" s="4"/>
      <c r="B29" s="36"/>
      <c r="C29" s="36"/>
      <c r="D29" s="36"/>
      <c r="E29" s="37"/>
      <c r="F29" s="36"/>
      <c r="G29" s="11"/>
      <c r="H29" s="11"/>
      <c r="I29" s="11"/>
      <c r="J29" s="11"/>
      <c r="K29" s="11"/>
    </row>
    <row r="30" spans="1:11" x14ac:dyDescent="0.25">
      <c r="A30" s="67" t="s">
        <v>82</v>
      </c>
      <c r="B30" s="36"/>
      <c r="C30" s="41"/>
      <c r="D30" s="36"/>
      <c r="E30" s="37"/>
      <c r="F30" s="41"/>
      <c r="G30" s="11"/>
      <c r="H30" s="11"/>
      <c r="I30" s="11"/>
      <c r="J30" s="11"/>
      <c r="K30" s="11"/>
    </row>
    <row r="31" spans="1:11" x14ac:dyDescent="0.25">
      <c r="A31" s="4" t="s">
        <v>20</v>
      </c>
      <c r="B31" s="36">
        <v>1533032618</v>
      </c>
      <c r="C31" s="36"/>
      <c r="D31" s="36">
        <v>2040268282</v>
      </c>
      <c r="E31" s="37"/>
      <c r="F31" s="36"/>
      <c r="G31" s="11"/>
      <c r="H31" s="11"/>
      <c r="I31" s="11"/>
      <c r="J31" s="11"/>
      <c r="K31" s="11"/>
    </row>
    <row r="32" spans="1:11" x14ac:dyDescent="0.25">
      <c r="A32" s="4" t="s">
        <v>21</v>
      </c>
      <c r="B32" s="36">
        <v>211430742</v>
      </c>
      <c r="C32" s="36">
        <v>220960889</v>
      </c>
      <c r="D32" s="36">
        <v>228662568</v>
      </c>
      <c r="E32" s="37">
        <v>234011255</v>
      </c>
      <c r="F32" s="36">
        <v>255922220</v>
      </c>
      <c r="G32" s="11">
        <v>267949857</v>
      </c>
      <c r="H32" s="11">
        <v>268045938</v>
      </c>
      <c r="I32" s="11"/>
      <c r="J32" s="11"/>
      <c r="K32" s="11"/>
    </row>
    <row r="33" spans="1:11" x14ac:dyDescent="0.25">
      <c r="A33" s="4" t="s">
        <v>22</v>
      </c>
      <c r="B33" s="36">
        <v>39293404</v>
      </c>
      <c r="C33" s="36">
        <v>33990362</v>
      </c>
      <c r="D33" s="36">
        <v>41174348</v>
      </c>
      <c r="E33" s="37">
        <v>36201143</v>
      </c>
      <c r="F33" s="36">
        <v>28639143</v>
      </c>
      <c r="G33" s="11">
        <v>21738867</v>
      </c>
      <c r="H33" s="11">
        <v>16212310</v>
      </c>
      <c r="I33" s="11"/>
      <c r="J33" s="11"/>
      <c r="K33" s="11"/>
    </row>
    <row r="34" spans="1:11" x14ac:dyDescent="0.25">
      <c r="A34" s="4" t="s">
        <v>32</v>
      </c>
      <c r="B34" s="36"/>
      <c r="C34" s="36">
        <v>1779437603</v>
      </c>
      <c r="D34" s="36"/>
      <c r="E34" s="37">
        <v>1941001256</v>
      </c>
      <c r="F34" s="36">
        <v>1882579205</v>
      </c>
      <c r="G34" s="11">
        <v>1960770913</v>
      </c>
      <c r="H34" s="11">
        <v>2401373817</v>
      </c>
      <c r="I34" s="11"/>
      <c r="J34" s="11"/>
      <c r="K34" s="11"/>
    </row>
    <row r="35" spans="1:11" x14ac:dyDescent="0.25">
      <c r="B35" s="38">
        <f>SUM(B31:B33)</f>
        <v>1783756764</v>
      </c>
      <c r="C35" s="38">
        <f>SUM(C31:C34)</f>
        <v>2034388854</v>
      </c>
      <c r="D35" s="38">
        <f>SUM(D31:D34)</f>
        <v>2310105198</v>
      </c>
      <c r="E35" s="38">
        <f t="shared" ref="E35:H35" si="3">SUM(E31:E34)</f>
        <v>2211213654</v>
      </c>
      <c r="F35" s="38">
        <f t="shared" si="3"/>
        <v>2167140568</v>
      </c>
      <c r="G35" s="38">
        <f t="shared" si="3"/>
        <v>2250459637</v>
      </c>
      <c r="H35" s="38">
        <f t="shared" si="3"/>
        <v>2685632065</v>
      </c>
      <c r="I35" s="11"/>
      <c r="J35" s="11"/>
      <c r="K35" s="11"/>
    </row>
    <row r="36" spans="1:11" x14ac:dyDescent="0.25">
      <c r="A36" s="8"/>
      <c r="B36" s="36"/>
      <c r="C36" s="36"/>
      <c r="D36" s="36"/>
      <c r="E36" s="37"/>
      <c r="F36" s="36"/>
      <c r="G36" s="11"/>
      <c r="H36" s="11"/>
      <c r="I36" s="11"/>
      <c r="J36" s="11"/>
      <c r="K36" s="11"/>
    </row>
    <row r="37" spans="1:11" x14ac:dyDescent="0.25">
      <c r="A37" s="67" t="s">
        <v>4</v>
      </c>
      <c r="B37" s="41"/>
      <c r="C37" s="41"/>
      <c r="D37" s="41"/>
      <c r="E37" s="42"/>
      <c r="F37" s="41"/>
      <c r="G37" s="11"/>
      <c r="H37" s="11"/>
      <c r="I37" s="11"/>
      <c r="J37" s="11"/>
      <c r="K37" s="11"/>
    </row>
    <row r="38" spans="1:11" s="4" customFormat="1" x14ac:dyDescent="0.25">
      <c r="A38" s="4" t="s">
        <v>23</v>
      </c>
      <c r="B38" s="36">
        <v>81468520</v>
      </c>
      <c r="C38" s="36">
        <v>152704857</v>
      </c>
      <c r="D38" s="36">
        <v>132820374</v>
      </c>
      <c r="E38" s="37">
        <v>257916508</v>
      </c>
      <c r="F38" s="36">
        <v>172185736</v>
      </c>
      <c r="G38" s="12">
        <v>85166377</v>
      </c>
      <c r="H38" s="12">
        <v>81979201</v>
      </c>
      <c r="I38" s="12"/>
      <c r="J38" s="12"/>
      <c r="K38" s="12"/>
    </row>
    <row r="39" spans="1:11" s="4" customFormat="1" x14ac:dyDescent="0.25">
      <c r="A39" s="4" t="s">
        <v>24</v>
      </c>
      <c r="B39" s="36">
        <v>260653442</v>
      </c>
      <c r="C39" s="36">
        <v>253459952</v>
      </c>
      <c r="D39" s="36">
        <v>283146610</v>
      </c>
      <c r="E39" s="37">
        <v>287367086</v>
      </c>
      <c r="F39" s="36">
        <v>300490607</v>
      </c>
      <c r="G39" s="12">
        <v>318976913</v>
      </c>
      <c r="H39" s="12">
        <v>327359401</v>
      </c>
      <c r="I39" s="12"/>
      <c r="J39" s="12"/>
      <c r="K39" s="12"/>
    </row>
    <row r="40" spans="1:11" s="4" customFormat="1" x14ac:dyDescent="0.25">
      <c r="A40" s="4" t="s">
        <v>33</v>
      </c>
      <c r="B40" s="36">
        <v>1275384095</v>
      </c>
      <c r="C40" s="36">
        <v>1131001326</v>
      </c>
      <c r="D40" s="36">
        <v>1106292156</v>
      </c>
      <c r="E40" s="37">
        <v>1152710432</v>
      </c>
      <c r="F40" s="36">
        <v>1158306495</v>
      </c>
      <c r="G40" s="12">
        <v>1128907209</v>
      </c>
      <c r="H40" s="12">
        <v>1120858351</v>
      </c>
      <c r="I40" s="12"/>
      <c r="J40" s="12"/>
      <c r="K40" s="12"/>
    </row>
    <row r="41" spans="1:11" s="4" customFormat="1" x14ac:dyDescent="0.25">
      <c r="A41" s="4" t="s">
        <v>25</v>
      </c>
      <c r="B41" s="36">
        <v>309240562</v>
      </c>
      <c r="C41" s="36"/>
      <c r="D41" s="36">
        <v>443247267</v>
      </c>
      <c r="E41" s="37"/>
      <c r="F41" s="36"/>
      <c r="G41" s="12"/>
      <c r="H41" s="12"/>
      <c r="I41" s="12"/>
      <c r="J41" s="12"/>
      <c r="K41" s="12"/>
    </row>
    <row r="42" spans="1:11" x14ac:dyDescent="0.25">
      <c r="A42" t="s">
        <v>26</v>
      </c>
      <c r="B42" s="36">
        <v>27675559</v>
      </c>
      <c r="C42" s="36"/>
      <c r="D42" s="36">
        <v>29644803</v>
      </c>
      <c r="E42" s="37"/>
      <c r="F42" s="41"/>
      <c r="G42" s="11"/>
      <c r="H42" s="11"/>
      <c r="I42" s="11"/>
      <c r="J42" s="11"/>
      <c r="K42" s="11"/>
    </row>
    <row r="43" spans="1:11" x14ac:dyDescent="0.25">
      <c r="A43" t="s">
        <v>27</v>
      </c>
      <c r="B43" s="36"/>
      <c r="C43" s="36">
        <v>327951532</v>
      </c>
      <c r="D43" s="36"/>
      <c r="E43" s="37">
        <v>513607135</v>
      </c>
      <c r="F43" s="36">
        <v>563468773</v>
      </c>
      <c r="G43" s="11">
        <v>600084927</v>
      </c>
      <c r="H43" s="11">
        <v>616073624</v>
      </c>
      <c r="I43" s="11"/>
      <c r="J43" s="11"/>
      <c r="K43" s="11"/>
    </row>
    <row r="44" spans="1:11" x14ac:dyDescent="0.25">
      <c r="A44" t="s">
        <v>28</v>
      </c>
      <c r="B44" s="36"/>
      <c r="C44" s="36">
        <v>28478188</v>
      </c>
      <c r="D44" s="36"/>
      <c r="E44" s="37">
        <v>30150542</v>
      </c>
      <c r="F44" s="36">
        <v>28211845</v>
      </c>
      <c r="G44" s="11">
        <v>21849468</v>
      </c>
      <c r="H44" s="11">
        <v>21000016</v>
      </c>
      <c r="I44" s="11"/>
      <c r="J44" s="11"/>
      <c r="K44" s="11"/>
    </row>
    <row r="45" spans="1:11" x14ac:dyDescent="0.25">
      <c r="B45" s="38">
        <f>SUM(B38:B44)</f>
        <v>1954422178</v>
      </c>
      <c r="C45" s="38">
        <f>SUM(C38:C44)</f>
        <v>1893595855</v>
      </c>
      <c r="D45" s="38">
        <f t="shared" ref="D45:H45" si="4">SUM(D38:D44)</f>
        <v>1995151210</v>
      </c>
      <c r="E45" s="38">
        <f t="shared" si="4"/>
        <v>2241751703</v>
      </c>
      <c r="F45" s="38">
        <f t="shared" si="4"/>
        <v>2222663456</v>
      </c>
      <c r="G45" s="38">
        <f t="shared" si="4"/>
        <v>2154984894</v>
      </c>
      <c r="H45" s="38">
        <f t="shared" si="4"/>
        <v>2167270593</v>
      </c>
      <c r="I45" s="11"/>
      <c r="J45" s="11"/>
      <c r="K45" s="11"/>
    </row>
    <row r="46" spans="1:11" s="1" customFormat="1" x14ac:dyDescent="0.25">
      <c r="B46" s="41">
        <f>SUM(B45,B35)</f>
        <v>3738178942</v>
      </c>
      <c r="C46" s="41">
        <f>SUM(C45,C35)</f>
        <v>3927984709</v>
      </c>
      <c r="D46" s="41">
        <f t="shared" ref="D46:F46" si="5">SUM(D45,D35)</f>
        <v>4305256408</v>
      </c>
      <c r="E46" s="41">
        <f t="shared" si="5"/>
        <v>4452965357</v>
      </c>
      <c r="F46" s="41">
        <f t="shared" si="5"/>
        <v>4389804024</v>
      </c>
      <c r="G46" s="41">
        <f>SUM(G45,G35)</f>
        <v>4405444531</v>
      </c>
      <c r="H46" s="41">
        <f>SUM(H45,H35)</f>
        <v>4852902658</v>
      </c>
      <c r="I46" s="11"/>
      <c r="J46" s="11"/>
      <c r="K46" s="11"/>
    </row>
    <row r="47" spans="1:11" s="1" customFormat="1" x14ac:dyDescent="0.25">
      <c r="B47" s="41"/>
      <c r="C47" s="41"/>
      <c r="D47" s="41"/>
      <c r="E47" s="41"/>
      <c r="F47" s="41"/>
      <c r="G47" s="11"/>
      <c r="H47" s="11"/>
      <c r="I47" s="11"/>
      <c r="J47" s="11"/>
      <c r="K47" s="11"/>
    </row>
    <row r="48" spans="1:11" x14ac:dyDescent="0.25">
      <c r="A48" s="67" t="s">
        <v>81</v>
      </c>
      <c r="B48" s="41"/>
      <c r="C48" s="41"/>
      <c r="D48" s="41"/>
      <c r="E48" s="42"/>
      <c r="F48" s="41"/>
      <c r="G48" s="11"/>
      <c r="H48" s="11"/>
      <c r="I48" s="11"/>
      <c r="J48" s="11"/>
      <c r="K48" s="11"/>
    </row>
    <row r="49" spans="1:11" x14ac:dyDescent="0.25">
      <c r="A49" t="s">
        <v>1</v>
      </c>
      <c r="B49" s="36">
        <v>990990000</v>
      </c>
      <c r="C49" s="36">
        <v>1090089000</v>
      </c>
      <c r="D49" s="36">
        <v>1090089000</v>
      </c>
      <c r="E49" s="36">
        <v>1199097900</v>
      </c>
      <c r="F49" s="36">
        <v>1199097900</v>
      </c>
      <c r="G49" s="11">
        <v>1199097900</v>
      </c>
      <c r="H49" s="11">
        <v>1199097900</v>
      </c>
      <c r="I49" s="11"/>
      <c r="J49" s="11"/>
      <c r="K49" s="11"/>
    </row>
    <row r="50" spans="1:11" x14ac:dyDescent="0.25">
      <c r="A50" t="s">
        <v>30</v>
      </c>
      <c r="B50" s="36">
        <v>236776054</v>
      </c>
      <c r="C50" s="36">
        <v>137677054</v>
      </c>
      <c r="D50" s="36">
        <v>137677054</v>
      </c>
      <c r="E50" s="36">
        <v>28668154</v>
      </c>
      <c r="F50" s="36">
        <v>28668154</v>
      </c>
      <c r="G50" s="11">
        <v>28668154</v>
      </c>
      <c r="H50" s="11">
        <v>28668154</v>
      </c>
      <c r="I50" s="11"/>
      <c r="J50" s="11"/>
      <c r="K50" s="11"/>
    </row>
    <row r="51" spans="1:11" x14ac:dyDescent="0.25">
      <c r="A51" t="s">
        <v>69</v>
      </c>
      <c r="B51" s="36"/>
      <c r="C51" s="36">
        <v>275462134</v>
      </c>
      <c r="D51" s="36"/>
      <c r="E51" s="36">
        <v>100000000</v>
      </c>
      <c r="F51" s="36"/>
      <c r="G51" s="11"/>
      <c r="H51" s="11"/>
      <c r="I51" s="11"/>
      <c r="J51" s="11"/>
      <c r="K51" s="11"/>
    </row>
    <row r="52" spans="1:11" x14ac:dyDescent="0.25">
      <c r="A52" t="s">
        <v>19</v>
      </c>
      <c r="B52" s="36">
        <v>275951173</v>
      </c>
      <c r="C52" s="36">
        <v>833020720</v>
      </c>
      <c r="D52" s="36">
        <v>282160004</v>
      </c>
      <c r="E52" s="37">
        <v>281003301</v>
      </c>
      <c r="F52" s="36">
        <v>279846599</v>
      </c>
      <c r="G52" s="11">
        <v>218831502</v>
      </c>
      <c r="H52" s="11">
        <v>217716336</v>
      </c>
      <c r="I52" s="11"/>
      <c r="J52" s="11"/>
      <c r="K52" s="11"/>
    </row>
    <row r="53" spans="1:11" x14ac:dyDescent="0.25">
      <c r="A53" t="s">
        <v>2</v>
      </c>
      <c r="B53" s="36">
        <v>796541596</v>
      </c>
      <c r="C53" s="36"/>
      <c r="D53" s="36">
        <v>993013740</v>
      </c>
      <c r="E53" s="37">
        <v>1030516381</v>
      </c>
      <c r="F53" s="36">
        <v>1111316732</v>
      </c>
      <c r="G53" s="11">
        <v>1024655430</v>
      </c>
      <c r="H53" s="11">
        <v>1076154482</v>
      </c>
      <c r="I53" s="11"/>
      <c r="J53" s="11"/>
      <c r="K53" s="11"/>
    </row>
    <row r="54" spans="1:11" x14ac:dyDescent="0.25">
      <c r="A54" s="1"/>
      <c r="B54" s="39"/>
      <c r="C54" s="39"/>
      <c r="D54" s="39"/>
      <c r="E54" s="40"/>
      <c r="F54" s="39"/>
      <c r="G54" s="11"/>
      <c r="H54" s="11"/>
      <c r="I54" s="11"/>
      <c r="J54" s="11"/>
      <c r="K54" s="11"/>
    </row>
    <row r="55" spans="1:11" x14ac:dyDescent="0.25">
      <c r="A55" s="1"/>
      <c r="B55" s="38">
        <f t="shared" ref="B55:E55" si="6">SUM(B49:B54)</f>
        <v>2300258823</v>
      </c>
      <c r="C55" s="38">
        <f>SUM(C49:C54)</f>
        <v>2336248908</v>
      </c>
      <c r="D55" s="38">
        <f t="shared" si="6"/>
        <v>2502939798</v>
      </c>
      <c r="E55" s="38">
        <f t="shared" si="6"/>
        <v>2639285736</v>
      </c>
      <c r="F55" s="38">
        <f>SUM(F49:F53)</f>
        <v>2618929385</v>
      </c>
      <c r="G55" s="38">
        <f>SUM(G49:G53)</f>
        <v>2471252986</v>
      </c>
      <c r="H55" s="38">
        <f>SUM(H49:H53)</f>
        <v>2521636872</v>
      </c>
      <c r="I55" s="11"/>
      <c r="J55" s="11"/>
      <c r="K55" s="11"/>
    </row>
    <row r="56" spans="1:11" x14ac:dyDescent="0.25">
      <c r="A56" s="67" t="s">
        <v>83</v>
      </c>
      <c r="B56" s="39">
        <v>7046110</v>
      </c>
      <c r="C56" s="39">
        <v>7150595</v>
      </c>
      <c r="D56" s="39">
        <v>5938751</v>
      </c>
      <c r="E56" s="40">
        <v>5953664</v>
      </c>
      <c r="F56" s="39">
        <v>566369852</v>
      </c>
      <c r="G56" s="11">
        <v>868667784</v>
      </c>
      <c r="H56" s="11">
        <v>878229261</v>
      </c>
      <c r="I56" s="11"/>
      <c r="J56" s="11"/>
      <c r="K56" s="11"/>
    </row>
    <row r="57" spans="1:11" x14ac:dyDescent="0.25">
      <c r="A57" s="1"/>
      <c r="B57" s="39"/>
      <c r="C57" s="39"/>
      <c r="D57" s="39"/>
      <c r="E57" s="40"/>
      <c r="F57" s="39"/>
      <c r="G57" s="11"/>
      <c r="H57" s="11"/>
      <c r="I57" s="11"/>
      <c r="J57" s="11"/>
      <c r="K57" s="11"/>
    </row>
    <row r="58" spans="1:11" ht="15.75" thickBot="1" x14ac:dyDescent="0.3">
      <c r="A58" s="1"/>
      <c r="B58" s="44">
        <f>SUM(B55,B56,B46)</f>
        <v>6045483875</v>
      </c>
      <c r="C58" s="44">
        <f>SUM(C55,C56,C46)-1</f>
        <v>6271384211</v>
      </c>
      <c r="D58" s="44">
        <f>SUM(D55,D56,D46)-1</f>
        <v>6814134956</v>
      </c>
      <c r="E58" s="44">
        <f>SUM(E55,E56,E46)-1</f>
        <v>7098204756</v>
      </c>
      <c r="F58" s="44">
        <f>SUM(F55,F56,F46)</f>
        <v>7575103261</v>
      </c>
      <c r="G58" s="44">
        <f>SUM(G55,G56,G46)</f>
        <v>7745365301</v>
      </c>
      <c r="H58" s="44">
        <f>SUM(H55,H56,H46)</f>
        <v>8252768791</v>
      </c>
      <c r="I58" s="11"/>
      <c r="J58" s="11"/>
      <c r="K58" s="11"/>
    </row>
    <row r="59" spans="1:11" x14ac:dyDescent="0.25">
      <c r="A59" s="1"/>
      <c r="B59" s="22"/>
      <c r="C59" s="22"/>
      <c r="D59" s="22"/>
      <c r="E59" s="23"/>
      <c r="F59" s="22"/>
      <c r="G59" s="11"/>
      <c r="H59" s="11"/>
      <c r="I59" s="11"/>
      <c r="J59" s="11"/>
      <c r="K59" s="11"/>
    </row>
    <row r="60" spans="1:11" s="1" customFormat="1" x14ac:dyDescent="0.25">
      <c r="A60" s="70" t="s">
        <v>84</v>
      </c>
      <c r="B60" s="19">
        <f>B55/(B41/10)</f>
        <v>74.384123742473349</v>
      </c>
      <c r="C60" s="19">
        <f t="shared" ref="C60:H60" si="7">C55/(C49/10)</f>
        <v>21.431726290238686</v>
      </c>
      <c r="D60" s="19">
        <f t="shared" si="7"/>
        <v>22.960875653272346</v>
      </c>
      <c r="E60" s="20">
        <f t="shared" si="7"/>
        <v>22.01059426423814</v>
      </c>
      <c r="F60" s="19">
        <f t="shared" si="7"/>
        <v>21.840830385909275</v>
      </c>
      <c r="G60" s="19">
        <f t="shared" si="7"/>
        <v>20.609267900477516</v>
      </c>
      <c r="H60" s="19">
        <f t="shared" si="7"/>
        <v>21.029449488653096</v>
      </c>
      <c r="I60" s="11"/>
      <c r="J60" s="11"/>
      <c r="K60" s="11"/>
    </row>
    <row r="61" spans="1:11" x14ac:dyDescent="0.25">
      <c r="A61" s="70" t="s">
        <v>85</v>
      </c>
      <c r="B61" s="36">
        <f t="shared" ref="B61:H61" si="8">B49/10</f>
        <v>99099000</v>
      </c>
      <c r="C61" s="36">
        <f t="shared" si="8"/>
        <v>109008900</v>
      </c>
      <c r="D61" s="36">
        <f t="shared" si="8"/>
        <v>109008900</v>
      </c>
      <c r="E61" s="36">
        <f t="shared" si="8"/>
        <v>119909790</v>
      </c>
      <c r="F61" s="36">
        <f t="shared" si="8"/>
        <v>119909790</v>
      </c>
      <c r="G61" s="36">
        <f t="shared" si="8"/>
        <v>119909790</v>
      </c>
      <c r="H61" s="36">
        <f t="shared" si="8"/>
        <v>119909790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9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H30" sqref="H30"/>
    </sheetView>
  </sheetViews>
  <sheetFormatPr defaultRowHeight="15" x14ac:dyDescent="0.25"/>
  <cols>
    <col min="1" max="1" width="39" customWidth="1"/>
    <col min="2" max="2" width="15.28515625" style="18" bestFit="1" customWidth="1"/>
    <col min="3" max="3" width="16.85546875" bestFit="1" customWidth="1"/>
    <col min="4" max="5" width="15.28515625" bestFit="1" customWidth="1"/>
    <col min="6" max="6" width="16.85546875" bestFit="1" customWidth="1"/>
    <col min="7" max="7" width="13.5703125" customWidth="1"/>
    <col min="8" max="8" width="14.28515625" bestFit="1" customWidth="1"/>
  </cols>
  <sheetData>
    <row r="1" spans="1:11" ht="15.75" x14ac:dyDescent="0.25">
      <c r="A1" s="1" t="s">
        <v>12</v>
      </c>
      <c r="B1" s="24"/>
      <c r="C1" s="2"/>
      <c r="D1" s="2"/>
      <c r="E1" s="2"/>
    </row>
    <row r="2" spans="1:11" ht="15.75" x14ac:dyDescent="0.25">
      <c r="A2" s="1" t="s">
        <v>87</v>
      </c>
      <c r="B2" s="24"/>
      <c r="C2" s="2"/>
      <c r="D2" s="2"/>
      <c r="E2" s="2"/>
    </row>
    <row r="3" spans="1:11" ht="15.75" x14ac:dyDescent="0.25">
      <c r="A3" s="1" t="s">
        <v>73</v>
      </c>
      <c r="B3" s="24"/>
      <c r="C3" s="2"/>
      <c r="D3" s="2"/>
      <c r="E3" s="2"/>
    </row>
    <row r="4" spans="1:11" ht="15.75" x14ac:dyDescent="0.25">
      <c r="A4" s="2"/>
      <c r="B4" s="73" t="s">
        <v>102</v>
      </c>
      <c r="C4" s="73" t="s">
        <v>103</v>
      </c>
      <c r="D4" s="73" t="s">
        <v>101</v>
      </c>
      <c r="E4" s="73" t="s">
        <v>102</v>
      </c>
      <c r="F4" s="73" t="s">
        <v>103</v>
      </c>
      <c r="G4" s="73" t="s">
        <v>101</v>
      </c>
      <c r="H4" s="73" t="s">
        <v>102</v>
      </c>
    </row>
    <row r="5" spans="1:11" ht="15.75" x14ac:dyDescent="0.25">
      <c r="A5" s="2"/>
      <c r="B5" s="62">
        <v>43100</v>
      </c>
      <c r="C5" s="62">
        <v>43190</v>
      </c>
      <c r="D5" s="62">
        <v>43373</v>
      </c>
      <c r="E5" s="62">
        <v>43465</v>
      </c>
      <c r="F5" s="62">
        <v>43555</v>
      </c>
      <c r="G5" s="76">
        <v>43738</v>
      </c>
      <c r="H5" s="76">
        <v>43829</v>
      </c>
    </row>
    <row r="6" spans="1:11" ht="15.75" x14ac:dyDescent="0.25">
      <c r="A6" s="2"/>
      <c r="B6" s="45"/>
      <c r="C6" s="46"/>
      <c r="D6" s="46"/>
      <c r="E6" s="46"/>
      <c r="F6" s="46"/>
    </row>
    <row r="7" spans="1:11" x14ac:dyDescent="0.25">
      <c r="A7" s="70" t="s">
        <v>88</v>
      </c>
      <c r="B7" s="37">
        <v>817322588</v>
      </c>
      <c r="C7" s="36">
        <v>1223201925</v>
      </c>
      <c r="D7" s="36">
        <v>593748486</v>
      </c>
      <c r="E7" s="36">
        <v>1054254138</v>
      </c>
      <c r="F7" s="36">
        <v>1588538161</v>
      </c>
      <c r="G7" s="15">
        <v>688496109</v>
      </c>
      <c r="H7" s="15">
        <v>1208129583</v>
      </c>
      <c r="I7" s="15"/>
      <c r="J7" s="15"/>
      <c r="K7" s="15"/>
    </row>
    <row r="8" spans="1:11" x14ac:dyDescent="0.25">
      <c r="A8" t="s">
        <v>89</v>
      </c>
      <c r="B8" s="47">
        <v>426099242</v>
      </c>
      <c r="C8" s="48">
        <v>643213894</v>
      </c>
      <c r="D8" s="48">
        <v>326130268</v>
      </c>
      <c r="E8" s="48">
        <v>572000653</v>
      </c>
      <c r="F8" s="48">
        <v>823602274</v>
      </c>
      <c r="G8" s="15">
        <v>373444130</v>
      </c>
      <c r="H8" s="15">
        <v>642224887</v>
      </c>
      <c r="I8" s="15"/>
      <c r="J8" s="15"/>
      <c r="K8" s="15"/>
    </row>
    <row r="9" spans="1:11" s="1" customFormat="1" x14ac:dyDescent="0.25">
      <c r="A9" s="70" t="s">
        <v>90</v>
      </c>
      <c r="B9" s="42">
        <f t="shared" ref="B9:H9" si="0">B7-B8</f>
        <v>391223346</v>
      </c>
      <c r="C9" s="42">
        <f>C7-C8</f>
        <v>579988031</v>
      </c>
      <c r="D9" s="42">
        <f t="shared" si="0"/>
        <v>267618218</v>
      </c>
      <c r="E9" s="42">
        <f t="shared" si="0"/>
        <v>482253485</v>
      </c>
      <c r="F9" s="42">
        <f t="shared" si="0"/>
        <v>764935887</v>
      </c>
      <c r="G9" s="42">
        <f t="shared" si="0"/>
        <v>315051979</v>
      </c>
      <c r="H9" s="42">
        <f t="shared" si="0"/>
        <v>565904696</v>
      </c>
      <c r="I9" s="13"/>
      <c r="J9" s="13"/>
      <c r="K9" s="13"/>
    </row>
    <row r="10" spans="1:11" s="1" customFormat="1" x14ac:dyDescent="0.25">
      <c r="A10" s="70" t="s">
        <v>91</v>
      </c>
      <c r="B10" s="42">
        <f>SUM(B11,B13)-B12</f>
        <v>126804859</v>
      </c>
      <c r="C10" s="42">
        <f>SUM(C11:C13)</f>
        <v>190333367</v>
      </c>
      <c r="D10" s="42">
        <f t="shared" ref="D10:H10" si="1">SUM(D11:D13)</f>
        <v>85363008</v>
      </c>
      <c r="E10" s="42">
        <f>SUM(E11:E13)</f>
        <v>154718035</v>
      </c>
      <c r="F10" s="42">
        <f t="shared" si="1"/>
        <v>238796147</v>
      </c>
      <c r="G10" s="42">
        <f t="shared" si="1"/>
        <v>89848612</v>
      </c>
      <c r="H10" s="42">
        <f t="shared" si="1"/>
        <v>166944782</v>
      </c>
      <c r="I10" s="13"/>
      <c r="J10" s="13"/>
      <c r="K10" s="13"/>
    </row>
    <row r="11" spans="1:11" s="4" customFormat="1" x14ac:dyDescent="0.25">
      <c r="A11" s="4" t="s">
        <v>35</v>
      </c>
      <c r="B11" s="37">
        <v>31707203</v>
      </c>
      <c r="C11" s="36">
        <v>47799329</v>
      </c>
      <c r="D11" s="36">
        <v>17128341</v>
      </c>
      <c r="E11" s="36">
        <v>34798521</v>
      </c>
      <c r="F11" s="36">
        <v>54275615</v>
      </c>
      <c r="G11" s="17">
        <v>17972765</v>
      </c>
      <c r="H11" s="17">
        <v>35836122</v>
      </c>
      <c r="I11" s="17"/>
      <c r="J11" s="17"/>
      <c r="K11" s="17"/>
    </row>
    <row r="12" spans="1:11" s="4" customFormat="1" x14ac:dyDescent="0.25">
      <c r="A12" s="4" t="s">
        <v>36</v>
      </c>
      <c r="B12" s="37"/>
      <c r="C12" s="36"/>
      <c r="D12" s="36"/>
      <c r="E12" s="36"/>
      <c r="F12" s="36"/>
      <c r="G12" s="17"/>
      <c r="H12" s="17"/>
      <c r="I12" s="17"/>
      <c r="J12" s="17"/>
      <c r="K12" s="17"/>
    </row>
    <row r="13" spans="1:11" s="4" customFormat="1" x14ac:dyDescent="0.25">
      <c r="A13" s="4" t="s">
        <v>37</v>
      </c>
      <c r="B13" s="37">
        <v>95097656</v>
      </c>
      <c r="C13" s="36">
        <v>142534038</v>
      </c>
      <c r="D13" s="36">
        <v>68234667</v>
      </c>
      <c r="E13" s="36">
        <v>119919514</v>
      </c>
      <c r="F13" s="36">
        <v>184520532</v>
      </c>
      <c r="G13" s="17">
        <v>71875847</v>
      </c>
      <c r="H13" s="17">
        <v>131108660</v>
      </c>
      <c r="I13" s="17"/>
      <c r="J13" s="17"/>
      <c r="K13" s="17"/>
    </row>
    <row r="14" spans="1:11" s="4" customFormat="1" x14ac:dyDescent="0.25">
      <c r="A14" s="4" t="s">
        <v>44</v>
      </c>
      <c r="B14" s="37">
        <v>3503672</v>
      </c>
      <c r="C14" s="36">
        <v>8532874</v>
      </c>
      <c r="D14" s="36">
        <v>3391620</v>
      </c>
      <c r="E14" s="36">
        <v>6190855</v>
      </c>
      <c r="F14" s="36">
        <v>12095986</v>
      </c>
      <c r="G14" s="17">
        <v>5148914</v>
      </c>
      <c r="H14" s="17">
        <v>9622140</v>
      </c>
      <c r="I14" s="17"/>
      <c r="J14" s="17"/>
      <c r="K14" s="17"/>
    </row>
    <row r="15" spans="1:11" s="4" customFormat="1" x14ac:dyDescent="0.25">
      <c r="A15" s="74" t="s">
        <v>43</v>
      </c>
      <c r="B15" s="37">
        <v>1589775</v>
      </c>
      <c r="C15" s="36">
        <v>7497208</v>
      </c>
      <c r="D15" s="36">
        <v>14985292</v>
      </c>
      <c r="E15" s="36">
        <v>24046436</v>
      </c>
      <c r="F15" s="36">
        <v>38587628</v>
      </c>
      <c r="G15" s="17">
        <v>15812854</v>
      </c>
      <c r="H15" s="17">
        <v>34075385</v>
      </c>
      <c r="I15" s="17"/>
      <c r="J15" s="17"/>
      <c r="K15" s="17"/>
    </row>
    <row r="16" spans="1:11" s="1" customFormat="1" x14ac:dyDescent="0.25">
      <c r="A16" s="70" t="s">
        <v>104</v>
      </c>
      <c r="B16" s="42">
        <f>B9-B10+B14+B15</f>
        <v>269511934</v>
      </c>
      <c r="C16" s="42">
        <f>C9-C10+C14+C15</f>
        <v>405684746</v>
      </c>
      <c r="D16" s="42">
        <f t="shared" ref="D16:H16" si="2">D9-D10+D14+D15</f>
        <v>200632122</v>
      </c>
      <c r="E16" s="42">
        <f t="shared" si="2"/>
        <v>357772741</v>
      </c>
      <c r="F16" s="42">
        <f t="shared" si="2"/>
        <v>576823354</v>
      </c>
      <c r="G16" s="42">
        <f t="shared" si="2"/>
        <v>246165135</v>
      </c>
      <c r="H16" s="42">
        <f t="shared" si="2"/>
        <v>442657439</v>
      </c>
      <c r="I16" s="13"/>
      <c r="J16" s="13"/>
      <c r="K16" s="13"/>
    </row>
    <row r="17" spans="1:11" s="1" customFormat="1" x14ac:dyDescent="0.25">
      <c r="A17" s="71" t="s">
        <v>105</v>
      </c>
      <c r="B17" s="42">
        <f>B18+B19+B20-B21-B22</f>
        <v>-133159677</v>
      </c>
      <c r="C17" s="42">
        <f t="shared" ref="C17:F17" si="3">C18+C19+C20-C21-C22</f>
        <v>-220612324</v>
      </c>
      <c r="D17" s="42">
        <f t="shared" si="3"/>
        <v>-106591373</v>
      </c>
      <c r="E17" s="42">
        <f t="shared" si="3"/>
        <v>-213698261</v>
      </c>
      <c r="F17" s="42">
        <f t="shared" si="3"/>
        <v>-306045988</v>
      </c>
      <c r="G17" s="42">
        <f>G18+G19+G20-G21-G22</f>
        <v>-122093816</v>
      </c>
      <c r="H17" s="42">
        <f>H18+H19+H20-H21-H22</f>
        <v>-249528828</v>
      </c>
      <c r="I17" s="13"/>
      <c r="J17" s="13"/>
      <c r="K17" s="13"/>
    </row>
    <row r="18" spans="1:11" s="4" customFormat="1" x14ac:dyDescent="0.25">
      <c r="A18" s="4" t="s">
        <v>42</v>
      </c>
      <c r="B18" s="37">
        <v>1219726</v>
      </c>
      <c r="C18" s="36">
        <v>1885766</v>
      </c>
      <c r="D18" s="36">
        <v>40430</v>
      </c>
      <c r="E18" s="36">
        <v>268468</v>
      </c>
      <c r="F18" s="36">
        <v>13595254</v>
      </c>
      <c r="G18" s="17">
        <v>1719525</v>
      </c>
      <c r="H18" s="17">
        <v>3336553</v>
      </c>
      <c r="I18" s="17"/>
      <c r="J18" s="17"/>
      <c r="K18" s="17"/>
    </row>
    <row r="19" spans="1:11" s="4" customFormat="1" x14ac:dyDescent="0.25">
      <c r="A19" s="4" t="s">
        <v>38</v>
      </c>
      <c r="B19" s="37"/>
      <c r="C19" s="36"/>
      <c r="D19" s="36"/>
      <c r="E19" s="36"/>
      <c r="F19" s="36"/>
      <c r="G19" s="17"/>
      <c r="H19" s="17"/>
      <c r="I19" s="17"/>
      <c r="J19" s="17"/>
      <c r="K19" s="17"/>
    </row>
    <row r="20" spans="1:11" s="4" customFormat="1" x14ac:dyDescent="0.25">
      <c r="A20" s="4" t="s">
        <v>41</v>
      </c>
      <c r="B20" s="37"/>
      <c r="C20" s="36"/>
      <c r="D20" s="36"/>
      <c r="E20" s="36"/>
      <c r="F20" s="36"/>
      <c r="G20" s="17"/>
      <c r="H20" s="17"/>
      <c r="I20" s="17"/>
      <c r="J20" s="17"/>
      <c r="K20" s="17"/>
    </row>
    <row r="21" spans="1:11" s="4" customFormat="1" x14ac:dyDescent="0.25">
      <c r="A21" s="4" t="s">
        <v>39</v>
      </c>
      <c r="B21" s="37"/>
      <c r="C21" s="36"/>
      <c r="D21" s="36"/>
      <c r="E21" s="36"/>
      <c r="F21" s="36"/>
      <c r="G21" s="17"/>
      <c r="H21" s="17"/>
      <c r="I21" s="17"/>
      <c r="J21" s="17"/>
      <c r="K21" s="17"/>
    </row>
    <row r="22" spans="1:11" s="4" customFormat="1" x14ac:dyDescent="0.25">
      <c r="A22" s="4" t="s">
        <v>11</v>
      </c>
      <c r="B22" s="37">
        <v>134379403</v>
      </c>
      <c r="C22" s="36">
        <v>222498090</v>
      </c>
      <c r="D22" s="36">
        <v>106631803</v>
      </c>
      <c r="E22" s="36">
        <v>213966729</v>
      </c>
      <c r="F22" s="36">
        <v>319641242</v>
      </c>
      <c r="G22" s="17">
        <v>123813341</v>
      </c>
      <c r="H22" s="17">
        <v>252865381</v>
      </c>
      <c r="I22" s="17"/>
      <c r="J22" s="17"/>
      <c r="K22" s="17"/>
    </row>
    <row r="23" spans="1:11" s="1" customFormat="1" x14ac:dyDescent="0.25">
      <c r="A23" s="70" t="s">
        <v>106</v>
      </c>
      <c r="B23" s="42">
        <f>B16+B17</f>
        <v>136352257</v>
      </c>
      <c r="C23" s="42">
        <f t="shared" ref="C23:I23" si="4">C16+C17</f>
        <v>185072422</v>
      </c>
      <c r="D23" s="42">
        <f t="shared" si="4"/>
        <v>94040749</v>
      </c>
      <c r="E23" s="42">
        <f t="shared" si="4"/>
        <v>144074480</v>
      </c>
      <c r="F23" s="42">
        <f t="shared" si="4"/>
        <v>270777366</v>
      </c>
      <c r="G23" s="42">
        <f t="shared" si="4"/>
        <v>124071319</v>
      </c>
      <c r="H23" s="42">
        <f t="shared" si="4"/>
        <v>193128611</v>
      </c>
      <c r="I23" s="42">
        <f t="shared" si="4"/>
        <v>0</v>
      </c>
      <c r="J23" s="13"/>
      <c r="K23" s="13"/>
    </row>
    <row r="24" spans="1:11" x14ac:dyDescent="0.25">
      <c r="A24" s="4" t="s">
        <v>40</v>
      </c>
      <c r="B24" s="37">
        <v>6581201</v>
      </c>
      <c r="C24" s="36">
        <v>8870689</v>
      </c>
      <c r="D24" s="36">
        <v>4592171</v>
      </c>
      <c r="E24" s="36">
        <v>6936380</v>
      </c>
      <c r="F24" s="36">
        <v>12895473</v>
      </c>
      <c r="G24" s="15">
        <v>5892295</v>
      </c>
      <c r="H24" s="15">
        <v>9183117</v>
      </c>
      <c r="I24" s="15"/>
      <c r="J24" s="15"/>
      <c r="K24" s="15"/>
    </row>
    <row r="25" spans="1:11" x14ac:dyDescent="0.25">
      <c r="A25" s="4"/>
      <c r="B25" s="37"/>
      <c r="C25" s="36"/>
      <c r="D25" s="36"/>
      <c r="E25" s="36"/>
      <c r="F25" s="36"/>
      <c r="G25" s="15"/>
      <c r="H25" s="15"/>
      <c r="I25" s="15"/>
      <c r="J25" s="15"/>
      <c r="K25" s="15"/>
    </row>
    <row r="26" spans="1:11" x14ac:dyDescent="0.25">
      <c r="A26" s="75" t="s">
        <v>107</v>
      </c>
      <c r="B26" s="50">
        <f t="shared" ref="B26" si="5">(B23-B24)</f>
        <v>129771056</v>
      </c>
      <c r="C26" s="51">
        <f>(C23-C24)</f>
        <v>176201733</v>
      </c>
      <c r="D26" s="51">
        <f t="shared" ref="D26:H26" si="6">(D23-D24)</f>
        <v>89448578</v>
      </c>
      <c r="E26" s="51">
        <f t="shared" ref="E26" si="7">(E23-E24)</f>
        <v>137138100</v>
      </c>
      <c r="F26" s="51">
        <f t="shared" si="6"/>
        <v>257881893</v>
      </c>
      <c r="G26" s="51">
        <f t="shared" si="6"/>
        <v>118179024</v>
      </c>
      <c r="H26" s="51">
        <f t="shared" si="6"/>
        <v>183945494</v>
      </c>
      <c r="I26" s="15"/>
      <c r="J26" s="15"/>
      <c r="K26" s="15"/>
    </row>
    <row r="27" spans="1:11" s="4" customFormat="1" x14ac:dyDescent="0.25">
      <c r="A27" s="4" t="s">
        <v>45</v>
      </c>
      <c r="B27" s="40"/>
      <c r="C27" s="36"/>
      <c r="D27" s="39"/>
      <c r="E27" s="39"/>
      <c r="F27" s="36">
        <v>0</v>
      </c>
      <c r="G27" s="17"/>
      <c r="H27" s="17"/>
      <c r="I27" s="17"/>
      <c r="J27" s="17"/>
      <c r="K27" s="17"/>
    </row>
    <row r="28" spans="1:11" s="1" customFormat="1" x14ac:dyDescent="0.25">
      <c r="A28" s="70" t="s">
        <v>108</v>
      </c>
      <c r="B28" s="52"/>
      <c r="C28" s="41">
        <f>C26-C27</f>
        <v>176201733</v>
      </c>
      <c r="D28" s="49"/>
      <c r="E28" s="49">
        <f>E26-E27</f>
        <v>137138100</v>
      </c>
      <c r="F28" s="41">
        <f>F26-F27</f>
        <v>257881893</v>
      </c>
      <c r="G28" s="41">
        <f>G26-G27</f>
        <v>118179024</v>
      </c>
      <c r="H28" s="41">
        <f>H26-H27</f>
        <v>183945494</v>
      </c>
      <c r="I28" s="13"/>
      <c r="J28" s="13"/>
      <c r="K28" s="13"/>
    </row>
    <row r="29" spans="1:11" x14ac:dyDescent="0.25">
      <c r="A29" s="67" t="s">
        <v>109</v>
      </c>
      <c r="B29" s="52">
        <v>-30391159</v>
      </c>
      <c r="C29" s="52">
        <v>-41178963</v>
      </c>
      <c r="D29" s="52">
        <v>-19227219</v>
      </c>
      <c r="E29" s="52">
        <v>-30990577</v>
      </c>
      <c r="F29" s="52">
        <v>-61874258</v>
      </c>
      <c r="G29" s="52">
        <v>-22159481</v>
      </c>
      <c r="H29" s="15">
        <v>-28398971</v>
      </c>
      <c r="I29" s="15"/>
      <c r="J29" s="15"/>
      <c r="K29" s="15"/>
    </row>
    <row r="30" spans="1:11" x14ac:dyDescent="0.25">
      <c r="A30" t="s">
        <v>5</v>
      </c>
      <c r="B30" s="37"/>
      <c r="C30" s="36"/>
      <c r="D30" s="36"/>
      <c r="E30" s="36"/>
      <c r="F30" s="36"/>
      <c r="G30" s="15"/>
      <c r="H30" s="15"/>
      <c r="I30" s="15"/>
      <c r="J30" s="15"/>
      <c r="K30" s="15"/>
    </row>
    <row r="31" spans="1:11" x14ac:dyDescent="0.25">
      <c r="A31" t="s">
        <v>8</v>
      </c>
      <c r="B31" s="40"/>
      <c r="C31" s="39"/>
      <c r="D31" s="39"/>
      <c r="E31" s="39"/>
      <c r="F31" s="39"/>
      <c r="G31" s="15"/>
      <c r="H31" s="15"/>
      <c r="I31" s="15"/>
      <c r="J31" s="15"/>
      <c r="K31" s="15"/>
    </row>
    <row r="32" spans="1:11" x14ac:dyDescent="0.25">
      <c r="A32" s="70" t="s">
        <v>110</v>
      </c>
      <c r="B32" s="50">
        <f t="shared" ref="B32" si="8">B26+B29</f>
        <v>99379897</v>
      </c>
      <c r="C32" s="51">
        <f>C28+C29</f>
        <v>135022770</v>
      </c>
      <c r="D32" s="51">
        <f t="shared" ref="D32" si="9">D26+D29</f>
        <v>70221359</v>
      </c>
      <c r="E32" s="51">
        <f>E28+E29</f>
        <v>106147523</v>
      </c>
      <c r="F32" s="51">
        <f>F28+F29</f>
        <v>196007635</v>
      </c>
      <c r="G32" s="51">
        <f>G28+G29</f>
        <v>96019543</v>
      </c>
      <c r="H32" s="51">
        <f>H28+H29</f>
        <v>155546523</v>
      </c>
      <c r="I32" s="15"/>
      <c r="J32" s="15"/>
      <c r="K32" s="15"/>
    </row>
    <row r="33" spans="1:11" x14ac:dyDescent="0.25">
      <c r="A33" s="1"/>
      <c r="B33" s="52"/>
      <c r="C33" s="49"/>
      <c r="D33" s="49"/>
      <c r="E33" s="49"/>
      <c r="F33" s="49"/>
      <c r="G33" s="15"/>
      <c r="H33" s="15"/>
      <c r="I33" s="15"/>
      <c r="J33" s="15"/>
      <c r="K33" s="15"/>
    </row>
    <row r="34" spans="1:11" x14ac:dyDescent="0.25">
      <c r="A34" s="1"/>
      <c r="B34" s="23"/>
      <c r="C34" s="22"/>
      <c r="D34" s="22"/>
      <c r="E34" s="22"/>
      <c r="F34" s="22"/>
      <c r="G34" s="15"/>
      <c r="H34" s="15"/>
      <c r="I34" s="15"/>
      <c r="J34" s="15"/>
      <c r="K34" s="15"/>
    </row>
    <row r="35" spans="1:11" x14ac:dyDescent="0.25">
      <c r="A35" s="70" t="s">
        <v>111</v>
      </c>
      <c r="B35" s="21">
        <f>B32/('1'!B49/10)</f>
        <v>1.002834508925418</v>
      </c>
      <c r="C35" s="21">
        <f>C32/('1'!C49/10)</f>
        <v>1.2386398725241701</v>
      </c>
      <c r="D35" s="21">
        <f>D32/('1'!D49/10)</f>
        <v>0.64418005318831761</v>
      </c>
      <c r="E35" s="21">
        <f>E32/('1'!E49/10)</f>
        <v>0.88522816193740306</v>
      </c>
      <c r="F35" s="21">
        <f>F32/('1'!F49/10)</f>
        <v>1.6346257882696651</v>
      </c>
      <c r="G35" s="21">
        <f>G32/('1'!G49/10)</f>
        <v>0.80076483329676418</v>
      </c>
      <c r="H35" s="21">
        <f>H32/('1'!H49/10)</f>
        <v>1.2971961922375146</v>
      </c>
      <c r="I35" s="15"/>
      <c r="J35" s="15"/>
      <c r="K35" s="15"/>
    </row>
    <row r="36" spans="1:11" x14ac:dyDescent="0.25">
      <c r="A36" s="71" t="s">
        <v>112</v>
      </c>
      <c r="B36">
        <f>'1'!B49/10</f>
        <v>99099000</v>
      </c>
      <c r="C36">
        <f>'1'!C49/10</f>
        <v>109008900</v>
      </c>
      <c r="D36">
        <f>'1'!D49/10</f>
        <v>109008900</v>
      </c>
      <c r="E36">
        <f>'1'!E49/10</f>
        <v>119909790</v>
      </c>
      <c r="F36">
        <f>'1'!F49/10</f>
        <v>119909790</v>
      </c>
      <c r="G36">
        <f>'1'!G49/10</f>
        <v>119909790</v>
      </c>
      <c r="H36">
        <f>'1'!H49/10</f>
        <v>119909790</v>
      </c>
      <c r="I36" s="15"/>
      <c r="J36" s="15"/>
      <c r="K36" s="15"/>
    </row>
    <row r="37" spans="1:11" x14ac:dyDescent="0.25">
      <c r="G37" s="15"/>
      <c r="H37" s="15"/>
      <c r="I37" s="15"/>
      <c r="J37" s="15"/>
      <c r="K37" s="15"/>
    </row>
    <row r="38" spans="1:11" x14ac:dyDescent="0.25">
      <c r="G38" s="15"/>
      <c r="H38" s="15"/>
      <c r="I38" s="15"/>
      <c r="J38" s="15"/>
      <c r="K38" s="15"/>
    </row>
    <row r="39" spans="1:11" x14ac:dyDescent="0.25">
      <c r="G39" s="15"/>
      <c r="H39" s="15"/>
      <c r="I39" s="15"/>
      <c r="J39" s="15"/>
      <c r="K39" s="15"/>
    </row>
    <row r="40" spans="1:11" x14ac:dyDescent="0.25">
      <c r="G40" s="15"/>
      <c r="H40" s="15"/>
      <c r="I40" s="15"/>
      <c r="J40" s="15"/>
      <c r="K40" s="15"/>
    </row>
    <row r="41" spans="1:11" x14ac:dyDescent="0.25">
      <c r="G41" s="15"/>
      <c r="H41" s="15"/>
      <c r="I41" s="15"/>
      <c r="J41" s="15"/>
      <c r="K41" s="15"/>
    </row>
    <row r="42" spans="1:11" x14ac:dyDescent="0.25">
      <c r="G42" s="15"/>
      <c r="H42" s="15"/>
      <c r="I42" s="15"/>
      <c r="J42" s="15"/>
      <c r="K42" s="15"/>
    </row>
    <row r="43" spans="1:11" x14ac:dyDescent="0.25">
      <c r="G43" s="15"/>
      <c r="H43" s="15"/>
      <c r="I43" s="15"/>
      <c r="J43" s="15"/>
      <c r="K43" s="15"/>
    </row>
    <row r="44" spans="1:11" x14ac:dyDescent="0.25">
      <c r="G44" s="15"/>
      <c r="H44" s="15"/>
      <c r="I44" s="15"/>
      <c r="J44" s="15"/>
      <c r="K44" s="15"/>
    </row>
    <row r="45" spans="1:11" x14ac:dyDescent="0.25">
      <c r="G45" s="15"/>
      <c r="H45" s="15"/>
      <c r="I45" s="15"/>
      <c r="J45" s="15"/>
      <c r="K45" s="15"/>
    </row>
    <row r="46" spans="1:11" x14ac:dyDescent="0.25">
      <c r="G46" s="15"/>
      <c r="H46" s="15"/>
      <c r="I46" s="15"/>
      <c r="J46" s="15"/>
      <c r="K46" s="15"/>
    </row>
    <row r="47" spans="1:11" x14ac:dyDescent="0.25">
      <c r="G47" s="15"/>
      <c r="H47" s="15"/>
      <c r="I47" s="15"/>
      <c r="J47" s="15"/>
      <c r="K47" s="15"/>
    </row>
    <row r="48" spans="1:11" x14ac:dyDescent="0.25">
      <c r="G48" s="15"/>
      <c r="H48" s="15"/>
      <c r="I48" s="15"/>
      <c r="J48" s="15"/>
      <c r="K48" s="15"/>
    </row>
    <row r="49" spans="1:11" x14ac:dyDescent="0.25">
      <c r="G49" s="15"/>
      <c r="H49" s="15"/>
      <c r="I49" s="15"/>
      <c r="J49" s="15"/>
      <c r="K49" s="15"/>
    </row>
    <row r="50" spans="1:11" x14ac:dyDescent="0.25">
      <c r="G50" s="15"/>
      <c r="H50" s="15"/>
      <c r="I50" s="15"/>
      <c r="J50" s="15"/>
      <c r="K50" s="15"/>
    </row>
    <row r="51" spans="1:11" x14ac:dyDescent="0.25">
      <c r="G51" s="15"/>
      <c r="H51" s="15"/>
      <c r="I51" s="15"/>
      <c r="J51" s="15"/>
      <c r="K51" s="15"/>
    </row>
    <row r="52" spans="1:11" x14ac:dyDescent="0.25">
      <c r="G52" s="15"/>
      <c r="H52" s="15"/>
      <c r="I52" s="15"/>
      <c r="J52" s="15"/>
      <c r="K52" s="15"/>
    </row>
    <row r="53" spans="1:11" x14ac:dyDescent="0.25">
      <c r="G53" s="15"/>
      <c r="H53" s="15"/>
      <c r="I53" s="15"/>
      <c r="J53" s="15"/>
      <c r="K53" s="15"/>
    </row>
    <row r="54" spans="1:11" x14ac:dyDescent="0.25">
      <c r="G54" s="15"/>
      <c r="H54" s="15"/>
      <c r="I54" s="15"/>
      <c r="J54" s="15"/>
      <c r="K54" s="15"/>
    </row>
    <row r="55" spans="1:11" x14ac:dyDescent="0.25">
      <c r="G55" s="15"/>
      <c r="H55" s="15"/>
      <c r="I55" s="15"/>
      <c r="J55" s="15"/>
      <c r="K55" s="15"/>
    </row>
    <row r="56" spans="1:11" x14ac:dyDescent="0.25">
      <c r="G56" s="15"/>
      <c r="H56" s="15"/>
      <c r="I56" s="15"/>
      <c r="J56" s="15"/>
      <c r="K56" s="15"/>
    </row>
    <row r="57" spans="1:11" x14ac:dyDescent="0.25">
      <c r="G57" s="15"/>
      <c r="H57" s="15"/>
      <c r="I57" s="15"/>
      <c r="J57" s="15"/>
      <c r="K57" s="15"/>
    </row>
    <row r="59" spans="1:11" x14ac:dyDescent="0.25">
      <c r="A59" s="5"/>
      <c r="B59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1" sqref="J11"/>
    </sheetView>
  </sheetViews>
  <sheetFormatPr defaultRowHeight="15" x14ac:dyDescent="0.25"/>
  <cols>
    <col min="1" max="1" width="47.5703125" customWidth="1"/>
    <col min="2" max="2" width="16" style="27" bestFit="1" customWidth="1"/>
    <col min="3" max="3" width="16.85546875" style="10" bestFit="1" customWidth="1"/>
    <col min="4" max="4" width="16" style="10" bestFit="1" customWidth="1"/>
    <col min="5" max="5" width="19" style="10" bestFit="1" customWidth="1"/>
    <col min="6" max="6" width="19.28515625" style="10" bestFit="1" customWidth="1"/>
    <col min="7" max="7" width="16" style="11" bestFit="1" customWidth="1"/>
    <col min="8" max="8" width="15.85546875" customWidth="1"/>
  </cols>
  <sheetData>
    <row r="1" spans="1:12" ht="15.75" x14ac:dyDescent="0.25">
      <c r="A1" s="1" t="s">
        <v>12</v>
      </c>
      <c r="B1" s="26"/>
      <c r="C1" s="9"/>
      <c r="D1" s="9"/>
      <c r="E1" s="9"/>
    </row>
    <row r="2" spans="1:12" ht="15.75" x14ac:dyDescent="0.25">
      <c r="A2" s="1" t="s">
        <v>92</v>
      </c>
      <c r="B2" s="26"/>
      <c r="C2" s="9"/>
      <c r="D2" s="9"/>
      <c r="E2" s="9"/>
    </row>
    <row r="3" spans="1:12" ht="15.75" x14ac:dyDescent="0.25">
      <c r="A3" s="1" t="s">
        <v>73</v>
      </c>
      <c r="B3" s="26"/>
      <c r="C3" s="9"/>
      <c r="D3" s="9"/>
      <c r="E3" s="9"/>
    </row>
    <row r="4" spans="1:12" ht="15.75" x14ac:dyDescent="0.25">
      <c r="A4" s="2"/>
      <c r="B4" s="73" t="s">
        <v>102</v>
      </c>
      <c r="C4" s="73" t="s">
        <v>103</v>
      </c>
      <c r="D4" s="73" t="s">
        <v>101</v>
      </c>
      <c r="E4" s="73" t="s">
        <v>102</v>
      </c>
      <c r="F4" s="77" t="s">
        <v>103</v>
      </c>
      <c r="G4" s="73" t="s">
        <v>101</v>
      </c>
      <c r="H4" s="73" t="s">
        <v>102</v>
      </c>
    </row>
    <row r="5" spans="1:12" ht="15.75" x14ac:dyDescent="0.25">
      <c r="A5" s="2"/>
      <c r="B5" s="84">
        <v>43100</v>
      </c>
      <c r="C5" s="84">
        <v>43190</v>
      </c>
      <c r="D5" s="84">
        <v>43373</v>
      </c>
      <c r="E5" s="84">
        <v>43465</v>
      </c>
      <c r="F5" s="85">
        <v>43555</v>
      </c>
      <c r="G5" s="86">
        <v>43738</v>
      </c>
      <c r="H5" s="87">
        <v>43830</v>
      </c>
    </row>
    <row r="6" spans="1:12" ht="15.75" x14ac:dyDescent="0.25">
      <c r="A6" s="2"/>
      <c r="B6" s="53"/>
      <c r="C6" s="54"/>
      <c r="D6" s="54"/>
      <c r="E6" s="54"/>
      <c r="F6" s="78"/>
    </row>
    <row r="7" spans="1:12" x14ac:dyDescent="0.25">
      <c r="A7" s="70" t="s">
        <v>93</v>
      </c>
      <c r="B7" s="55"/>
      <c r="C7" s="56"/>
      <c r="D7" s="56"/>
      <c r="E7" s="56"/>
      <c r="F7" s="79"/>
    </row>
    <row r="8" spans="1:12" x14ac:dyDescent="0.25">
      <c r="A8" t="s">
        <v>47</v>
      </c>
      <c r="B8" s="55">
        <v>827899866</v>
      </c>
      <c r="C8" s="56">
        <v>1232546317</v>
      </c>
      <c r="D8" s="56">
        <v>603871371</v>
      </c>
      <c r="E8" s="35">
        <v>1062041600</v>
      </c>
      <c r="F8" s="79">
        <v>1508232777</v>
      </c>
      <c r="G8" s="11">
        <v>698056780</v>
      </c>
      <c r="H8" s="11">
        <v>1220534694</v>
      </c>
      <c r="I8" s="11"/>
      <c r="J8" s="11"/>
      <c r="K8" s="11"/>
      <c r="L8" s="11"/>
    </row>
    <row r="9" spans="1:12" x14ac:dyDescent="0.25">
      <c r="A9" t="s">
        <v>63</v>
      </c>
      <c r="B9" s="55"/>
      <c r="C9" s="56">
        <v>-836909059</v>
      </c>
      <c r="D9" s="56"/>
      <c r="E9" s="35">
        <v>-689163083</v>
      </c>
      <c r="F9" s="79">
        <v>-1151919415</v>
      </c>
      <c r="H9" s="11"/>
      <c r="I9" s="11"/>
      <c r="J9" s="11"/>
      <c r="K9" s="11"/>
      <c r="L9" s="11"/>
    </row>
    <row r="10" spans="1:12" ht="15.75" x14ac:dyDescent="0.25">
      <c r="A10" s="6" t="s">
        <v>48</v>
      </c>
      <c r="B10" s="55">
        <v>-624986144</v>
      </c>
      <c r="C10" s="56"/>
      <c r="D10" s="56">
        <v>-396336967</v>
      </c>
      <c r="E10" s="35"/>
      <c r="F10" s="79"/>
      <c r="G10" s="11">
        <v>-410584931</v>
      </c>
      <c r="H10" s="11">
        <v>-713524387</v>
      </c>
      <c r="I10" s="11"/>
      <c r="J10" s="11"/>
      <c r="K10" s="11"/>
      <c r="L10" s="11"/>
    </row>
    <row r="11" spans="1:12" ht="15.75" x14ac:dyDescent="0.25">
      <c r="A11" s="6" t="s">
        <v>46</v>
      </c>
      <c r="B11" s="55">
        <v>-8295943</v>
      </c>
      <c r="C11" s="56">
        <v>-9569803</v>
      </c>
      <c r="D11" s="56">
        <v>-13298725</v>
      </c>
      <c r="E11" s="35">
        <v>-21111395</v>
      </c>
      <c r="F11" s="79">
        <v>-36278555</v>
      </c>
      <c r="G11" s="11">
        <v>-10697500</v>
      </c>
      <c r="H11" s="11">
        <v>-16378940</v>
      </c>
      <c r="I11" s="11"/>
      <c r="J11" s="11"/>
      <c r="K11" s="11"/>
      <c r="L11" s="11"/>
    </row>
    <row r="12" spans="1:12" ht="15.75" x14ac:dyDescent="0.25">
      <c r="A12" s="2"/>
      <c r="B12" s="57">
        <f t="shared" ref="B12:H12" si="0">SUM(B8:B11)</f>
        <v>194617779</v>
      </c>
      <c r="C12" s="57">
        <f>SUM(C8:C11)</f>
        <v>386067455</v>
      </c>
      <c r="D12" s="57">
        <f t="shared" si="0"/>
        <v>194235679</v>
      </c>
      <c r="E12" s="57">
        <f t="shared" si="0"/>
        <v>351767122</v>
      </c>
      <c r="F12" s="80">
        <f t="shared" si="0"/>
        <v>320034807</v>
      </c>
      <c r="G12" s="80">
        <f t="shared" si="0"/>
        <v>276774349</v>
      </c>
      <c r="H12" s="80">
        <f t="shared" si="0"/>
        <v>490631367</v>
      </c>
      <c r="I12" s="11"/>
      <c r="J12" s="11"/>
      <c r="K12" s="11"/>
      <c r="L12" s="11"/>
    </row>
    <row r="13" spans="1:12" ht="15.75" x14ac:dyDescent="0.25">
      <c r="A13" s="2"/>
      <c r="B13" s="57"/>
      <c r="C13" s="58"/>
      <c r="D13" s="58"/>
      <c r="E13" s="58"/>
      <c r="F13" s="81"/>
      <c r="H13" s="11"/>
      <c r="I13" s="11"/>
      <c r="J13" s="11"/>
      <c r="K13" s="11"/>
      <c r="L13" s="11"/>
    </row>
    <row r="14" spans="1:12" x14ac:dyDescent="0.25">
      <c r="A14" s="70" t="s">
        <v>94</v>
      </c>
      <c r="B14" s="55"/>
      <c r="C14" s="56"/>
      <c r="D14" s="56"/>
      <c r="E14" s="56"/>
      <c r="F14" s="79"/>
      <c r="H14" s="11"/>
      <c r="I14" s="11"/>
      <c r="J14" s="11"/>
      <c r="K14" s="11"/>
      <c r="L14" s="11"/>
    </row>
    <row r="15" spans="1:12" x14ac:dyDescent="0.25">
      <c r="A15" s="4" t="s">
        <v>50</v>
      </c>
      <c r="B15" s="55">
        <v>-63434522</v>
      </c>
      <c r="C15" s="56">
        <v>-185577905</v>
      </c>
      <c r="D15" s="56">
        <v>-2969660</v>
      </c>
      <c r="E15" s="56">
        <v>-89393999</v>
      </c>
      <c r="F15" s="79">
        <v>-181408904</v>
      </c>
      <c r="G15" s="11">
        <v>-46667742</v>
      </c>
      <c r="H15" s="11">
        <v>-136531520</v>
      </c>
      <c r="I15" s="11"/>
      <c r="J15" s="11"/>
      <c r="K15" s="11"/>
      <c r="L15" s="11"/>
    </row>
    <row r="16" spans="1:12" x14ac:dyDescent="0.25">
      <c r="A16" s="4" t="s">
        <v>51</v>
      </c>
      <c r="B16" s="55">
        <v>-433000</v>
      </c>
      <c r="C16" s="56">
        <v>-10620011</v>
      </c>
      <c r="D16" s="56">
        <v>3943929</v>
      </c>
      <c r="E16" s="56"/>
      <c r="F16" s="79"/>
      <c r="H16" s="11"/>
      <c r="I16" s="11"/>
      <c r="J16" s="11"/>
      <c r="K16" s="11"/>
      <c r="L16" s="11"/>
    </row>
    <row r="17" spans="1:12" x14ac:dyDescent="0.25">
      <c r="A17" s="4" t="s">
        <v>52</v>
      </c>
      <c r="B17" s="55"/>
      <c r="C17" s="56"/>
      <c r="D17" s="56"/>
      <c r="E17" s="56">
        <v>-24833396</v>
      </c>
      <c r="F17" s="79">
        <v>-23673106</v>
      </c>
      <c r="G17" s="11">
        <v>3458550</v>
      </c>
      <c r="H17" s="11">
        <v>3458550</v>
      </c>
      <c r="I17" s="11"/>
      <c r="J17" s="11"/>
      <c r="K17" s="11"/>
      <c r="L17" s="11"/>
    </row>
    <row r="18" spans="1:12" x14ac:dyDescent="0.25">
      <c r="A18" s="4" t="s">
        <v>53</v>
      </c>
      <c r="B18" s="55">
        <v>-185123335</v>
      </c>
      <c r="C18" s="56">
        <v>-185123335</v>
      </c>
      <c r="D18" s="56">
        <v>-12956395</v>
      </c>
      <c r="E18" s="56">
        <v>-46210907</v>
      </c>
      <c r="F18" s="79">
        <v>-78763169</v>
      </c>
      <c r="G18" s="11">
        <v>-97315082</v>
      </c>
      <c r="H18" s="11">
        <v>-266511103</v>
      </c>
      <c r="I18" s="11"/>
      <c r="J18" s="11"/>
      <c r="K18" s="11"/>
      <c r="L18" s="11"/>
    </row>
    <row r="19" spans="1:12" x14ac:dyDescent="0.25">
      <c r="A19" s="4" t="s">
        <v>61</v>
      </c>
      <c r="B19" s="55"/>
      <c r="C19" s="56"/>
      <c r="D19" s="56"/>
      <c r="E19" s="56"/>
      <c r="F19" s="79"/>
      <c r="H19" s="11"/>
      <c r="I19" s="11"/>
      <c r="J19" s="11"/>
      <c r="K19" s="11"/>
      <c r="L19" s="11"/>
    </row>
    <row r="20" spans="1:12" x14ac:dyDescent="0.25">
      <c r="A20" s="3" t="s">
        <v>54</v>
      </c>
      <c r="B20" s="55"/>
      <c r="C20" s="56"/>
      <c r="D20" s="56"/>
      <c r="E20" s="35"/>
      <c r="F20" s="79"/>
      <c r="G20" s="11">
        <v>-13344858</v>
      </c>
      <c r="H20" s="11">
        <v>-33655038</v>
      </c>
      <c r="I20" s="11"/>
      <c r="J20" s="11"/>
      <c r="K20" s="11"/>
      <c r="L20" s="11"/>
    </row>
    <row r="21" spans="1:12" x14ac:dyDescent="0.25">
      <c r="A21" s="3" t="s">
        <v>55</v>
      </c>
      <c r="B21" s="55"/>
      <c r="C21" s="56"/>
      <c r="D21" s="56"/>
      <c r="E21" s="35"/>
      <c r="F21" s="79"/>
      <c r="H21" s="11"/>
      <c r="I21" s="11"/>
      <c r="J21" s="11"/>
      <c r="K21" s="11"/>
      <c r="L21" s="11"/>
    </row>
    <row r="22" spans="1:12" x14ac:dyDescent="0.25">
      <c r="A22" s="3" t="s">
        <v>70</v>
      </c>
      <c r="B22" s="55"/>
      <c r="C22" s="56"/>
      <c r="D22" s="56">
        <v>-32494000</v>
      </c>
      <c r="E22" s="56">
        <v>-32484000</v>
      </c>
      <c r="F22" s="79">
        <v>-32631853</v>
      </c>
      <c r="H22" s="11"/>
      <c r="I22" s="11"/>
      <c r="J22" s="11"/>
      <c r="K22" s="11"/>
      <c r="L22" s="11"/>
    </row>
    <row r="23" spans="1:12" x14ac:dyDescent="0.25">
      <c r="A23" s="3" t="s">
        <v>71</v>
      </c>
      <c r="B23" s="55"/>
      <c r="C23" s="56"/>
      <c r="D23" s="56"/>
      <c r="E23" s="35">
        <v>-121150000</v>
      </c>
      <c r="F23" s="79">
        <v>-121500000</v>
      </c>
      <c r="H23" s="11"/>
      <c r="I23" s="11"/>
      <c r="J23" s="11"/>
      <c r="K23" s="11"/>
      <c r="L23" s="11"/>
    </row>
    <row r="24" spans="1:12" x14ac:dyDescent="0.25">
      <c r="A24" s="3" t="s">
        <v>65</v>
      </c>
      <c r="B24" s="55"/>
      <c r="C24" s="56"/>
      <c r="D24" s="56"/>
      <c r="E24" s="35"/>
      <c r="F24" s="79"/>
      <c r="H24" s="11"/>
      <c r="I24" s="11"/>
      <c r="J24" s="11"/>
      <c r="K24" s="11"/>
      <c r="L24" s="11"/>
    </row>
    <row r="25" spans="1:12" x14ac:dyDescent="0.25">
      <c r="A25" s="3" t="s">
        <v>64</v>
      </c>
      <c r="B25" s="55"/>
      <c r="C25" s="56"/>
      <c r="D25" s="56">
        <v>-32631953</v>
      </c>
      <c r="E25" s="56">
        <v>-32631853</v>
      </c>
      <c r="F25" s="79"/>
      <c r="H25" s="11">
        <v>-53765000</v>
      </c>
      <c r="I25" s="11"/>
      <c r="J25" s="11"/>
      <c r="K25" s="11"/>
      <c r="L25" s="11"/>
    </row>
    <row r="26" spans="1:12" x14ac:dyDescent="0.25">
      <c r="A26" s="3" t="s">
        <v>49</v>
      </c>
      <c r="B26" s="55">
        <v>9603017</v>
      </c>
      <c r="C26" s="56">
        <v>-129385412</v>
      </c>
      <c r="D26" s="56">
        <v>-676559</v>
      </c>
      <c r="E26" s="35">
        <v>149687626</v>
      </c>
      <c r="F26" s="79">
        <v>167491104</v>
      </c>
      <c r="G26" s="11">
        <v>-161301688</v>
      </c>
      <c r="H26" s="11">
        <v>-389677314</v>
      </c>
      <c r="I26" s="11"/>
      <c r="J26" s="11"/>
      <c r="K26" s="11"/>
      <c r="L26" s="11"/>
    </row>
    <row r="27" spans="1:12" x14ac:dyDescent="0.25">
      <c r="A27" s="1"/>
      <c r="B27" s="57">
        <f t="shared" ref="B27:H27" si="1">SUM(B15:B26)</f>
        <v>-239387840</v>
      </c>
      <c r="C27" s="58">
        <f>SUM(C15:C26)</f>
        <v>-510706663</v>
      </c>
      <c r="D27" s="58">
        <f t="shared" si="1"/>
        <v>-77784638</v>
      </c>
      <c r="E27" s="58">
        <f t="shared" si="1"/>
        <v>-197016529</v>
      </c>
      <c r="F27" s="81">
        <f t="shared" si="1"/>
        <v>-270485928</v>
      </c>
      <c r="G27" s="81">
        <f t="shared" si="1"/>
        <v>-315170820</v>
      </c>
      <c r="H27" s="81">
        <f t="shared" si="1"/>
        <v>-876681425</v>
      </c>
      <c r="I27" s="11"/>
      <c r="J27" s="11"/>
      <c r="K27" s="11"/>
      <c r="L27" s="11"/>
    </row>
    <row r="28" spans="1:12" x14ac:dyDescent="0.25">
      <c r="B28" s="55"/>
      <c r="C28" s="56"/>
      <c r="D28" s="56"/>
      <c r="E28" s="56"/>
      <c r="F28" s="79"/>
      <c r="H28" s="11"/>
      <c r="I28" s="11"/>
      <c r="J28" s="11"/>
      <c r="K28" s="11"/>
      <c r="L28" s="11"/>
    </row>
    <row r="29" spans="1:12" x14ac:dyDescent="0.25">
      <c r="A29" s="70" t="s">
        <v>95</v>
      </c>
      <c r="B29" s="55"/>
      <c r="C29" s="56"/>
      <c r="D29" s="55"/>
      <c r="E29" s="55"/>
      <c r="F29" s="79"/>
      <c r="H29" s="11"/>
      <c r="I29" s="11"/>
      <c r="J29" s="11"/>
      <c r="K29" s="11"/>
      <c r="L29" s="11"/>
    </row>
    <row r="30" spans="1:12" x14ac:dyDescent="0.25">
      <c r="A30" s="4" t="s">
        <v>57</v>
      </c>
      <c r="B30" s="55">
        <v>10616841</v>
      </c>
      <c r="C30" s="56">
        <v>6116428</v>
      </c>
      <c r="D30" s="55">
        <v>-14042993</v>
      </c>
      <c r="E30" s="55">
        <v>-18510361</v>
      </c>
      <c r="F30" s="79">
        <v>-28011058</v>
      </c>
      <c r="G30" s="11">
        <v>-7945172</v>
      </c>
      <c r="H30" s="11">
        <v>-14321181</v>
      </c>
      <c r="I30" s="11"/>
      <c r="J30" s="11"/>
      <c r="K30" s="11"/>
      <c r="L30" s="11"/>
    </row>
    <row r="31" spans="1:12" x14ac:dyDescent="0.25">
      <c r="A31" s="4" t="s">
        <v>58</v>
      </c>
      <c r="B31" s="55">
        <v>161838508</v>
      </c>
      <c r="C31" s="56">
        <v>306315710</v>
      </c>
      <c r="D31" s="55">
        <v>80096654</v>
      </c>
      <c r="E31" s="55">
        <v>104870273</v>
      </c>
      <c r="F31" s="79">
        <v>101905923</v>
      </c>
      <c r="G31" s="11">
        <v>-111379791</v>
      </c>
      <c r="H31" s="11">
        <v>337162944</v>
      </c>
      <c r="I31" s="11"/>
      <c r="J31" s="11"/>
      <c r="K31" s="11"/>
      <c r="L31" s="11"/>
    </row>
    <row r="32" spans="1:12" x14ac:dyDescent="0.25">
      <c r="A32" s="4" t="s">
        <v>59</v>
      </c>
      <c r="B32" s="55"/>
      <c r="C32" s="56"/>
      <c r="D32" s="55"/>
      <c r="E32" s="55">
        <v>-213104595</v>
      </c>
      <c r="F32" s="79"/>
      <c r="H32" s="11"/>
      <c r="I32" s="11"/>
      <c r="J32" s="11"/>
      <c r="K32" s="11"/>
      <c r="L32" s="11"/>
    </row>
    <row r="33" spans="1:12" x14ac:dyDescent="0.25">
      <c r="A33" s="4" t="s">
        <v>30</v>
      </c>
      <c r="B33" s="55"/>
      <c r="C33" s="56"/>
      <c r="D33" s="55"/>
      <c r="E33" s="55">
        <v>100000000</v>
      </c>
      <c r="F33" s="79"/>
      <c r="H33" s="11"/>
      <c r="I33" s="11"/>
      <c r="J33" s="11"/>
      <c r="K33" s="11"/>
      <c r="L33" s="11"/>
    </row>
    <row r="34" spans="1:12" x14ac:dyDescent="0.25">
      <c r="A34" s="4" t="s">
        <v>60</v>
      </c>
      <c r="B34" s="55"/>
      <c r="C34" s="56"/>
      <c r="D34" s="55"/>
      <c r="E34" s="55"/>
      <c r="F34" s="79"/>
      <c r="H34" s="11"/>
      <c r="I34" s="11"/>
      <c r="J34" s="11"/>
      <c r="K34" s="11"/>
      <c r="L34" s="11"/>
    </row>
    <row r="35" spans="1:12" x14ac:dyDescent="0.25">
      <c r="A35" s="4" t="s">
        <v>62</v>
      </c>
      <c r="B35" s="55"/>
      <c r="C35" s="56"/>
      <c r="D35" s="55"/>
      <c r="E35" s="55"/>
      <c r="F35" s="79">
        <v>550000000</v>
      </c>
      <c r="H35" s="11">
        <v>-2289068</v>
      </c>
      <c r="I35" s="11"/>
      <c r="J35" s="11"/>
      <c r="K35" s="11"/>
      <c r="L35" s="11"/>
    </row>
    <row r="36" spans="1:12" x14ac:dyDescent="0.25">
      <c r="A36" s="4" t="s">
        <v>56</v>
      </c>
      <c r="B36" s="55">
        <v>-134379403</v>
      </c>
      <c r="C36" s="56">
        <v>-222498090</v>
      </c>
      <c r="D36" s="55">
        <v>-106606437</v>
      </c>
      <c r="E36" s="55"/>
      <c r="F36" s="79">
        <v>-318475179</v>
      </c>
      <c r="G36" s="11">
        <v>-123125530</v>
      </c>
      <c r="H36" s="11">
        <v>-251879434</v>
      </c>
      <c r="I36" s="11"/>
      <c r="J36" s="11"/>
      <c r="K36" s="11"/>
      <c r="L36" s="11"/>
    </row>
    <row r="37" spans="1:12" x14ac:dyDescent="0.25">
      <c r="A37" s="1"/>
      <c r="B37" s="59">
        <f t="shared" ref="B37:H37" si="2">SUM(B30:B36)</f>
        <v>38075946</v>
      </c>
      <c r="C37" s="59">
        <f>SUM(C30:C36)</f>
        <v>89934048</v>
      </c>
      <c r="D37" s="59">
        <f t="shared" si="2"/>
        <v>-40552776</v>
      </c>
      <c r="E37" s="59">
        <f t="shared" si="2"/>
        <v>-26744683</v>
      </c>
      <c r="F37" s="82">
        <f t="shared" si="2"/>
        <v>305419686</v>
      </c>
      <c r="G37" s="82">
        <f t="shared" si="2"/>
        <v>-242450493</v>
      </c>
      <c r="H37" s="82">
        <f t="shared" si="2"/>
        <v>68673261</v>
      </c>
      <c r="I37" s="11"/>
      <c r="J37" s="11"/>
      <c r="K37" s="11"/>
      <c r="L37" s="11"/>
    </row>
    <row r="38" spans="1:12" x14ac:dyDescent="0.25">
      <c r="B38" s="55"/>
      <c r="C38" s="56"/>
      <c r="D38" s="55"/>
      <c r="E38" s="55"/>
      <c r="F38" s="79"/>
      <c r="H38" s="11"/>
      <c r="I38" s="11"/>
      <c r="J38" s="11"/>
      <c r="K38" s="11"/>
      <c r="L38" s="11"/>
    </row>
    <row r="39" spans="1:12" x14ac:dyDescent="0.25">
      <c r="A39" s="1" t="s">
        <v>96</v>
      </c>
      <c r="B39" s="57">
        <f t="shared" ref="B39:H39" si="3">SUM(B12,B27,B37)</f>
        <v>-6694115</v>
      </c>
      <c r="C39" s="58">
        <f>SUM(C12,C27,C37)</f>
        <v>-34705160</v>
      </c>
      <c r="D39" s="58">
        <f t="shared" si="3"/>
        <v>75898265</v>
      </c>
      <c r="E39" s="58">
        <f t="shared" si="3"/>
        <v>128005910</v>
      </c>
      <c r="F39" s="81">
        <f t="shared" si="3"/>
        <v>354968565</v>
      </c>
      <c r="G39" s="81">
        <f t="shared" si="3"/>
        <v>-280846964</v>
      </c>
      <c r="H39" s="81">
        <f t="shared" si="3"/>
        <v>-317376797</v>
      </c>
      <c r="I39" s="11"/>
      <c r="J39" s="11"/>
      <c r="K39" s="11"/>
      <c r="L39" s="11"/>
    </row>
    <row r="40" spans="1:12" x14ac:dyDescent="0.25">
      <c r="A40" s="71" t="s">
        <v>97</v>
      </c>
      <c r="B40" s="55">
        <v>74064706</v>
      </c>
      <c r="C40" s="56">
        <v>74064706</v>
      </c>
      <c r="D40" s="55">
        <v>14529232</v>
      </c>
      <c r="E40" s="55">
        <v>14528232</v>
      </c>
      <c r="F40" s="79">
        <v>14528232</v>
      </c>
      <c r="G40" s="11">
        <v>370122932</v>
      </c>
      <c r="H40" s="11">
        <v>370122932</v>
      </c>
      <c r="I40" s="11"/>
      <c r="J40" s="11"/>
      <c r="K40" s="11"/>
      <c r="L40" s="11"/>
    </row>
    <row r="41" spans="1:12" x14ac:dyDescent="0.25">
      <c r="A41" s="70" t="s">
        <v>98</v>
      </c>
      <c r="B41" s="57">
        <f>SUM(B39:B40)</f>
        <v>67370591</v>
      </c>
      <c r="C41" s="58">
        <f>SUM(C39:C40)</f>
        <v>39359546</v>
      </c>
      <c r="D41" s="58">
        <f t="shared" ref="D41:H41" si="4">SUM(D39:D40)</f>
        <v>90427497</v>
      </c>
      <c r="E41" s="58">
        <f t="shared" si="4"/>
        <v>142534142</v>
      </c>
      <c r="F41" s="81">
        <f t="shared" si="4"/>
        <v>369496797</v>
      </c>
      <c r="G41" s="81">
        <f t="shared" si="4"/>
        <v>89275968</v>
      </c>
      <c r="H41" s="81">
        <f t="shared" si="4"/>
        <v>52746135</v>
      </c>
      <c r="I41" s="11"/>
      <c r="J41" s="11"/>
      <c r="K41" s="11"/>
      <c r="L41" s="11"/>
    </row>
    <row r="42" spans="1:12" x14ac:dyDescent="0.25">
      <c r="B42" s="31"/>
      <c r="C42" s="32"/>
      <c r="D42" s="31"/>
      <c r="E42" s="31"/>
      <c r="F42" s="77"/>
      <c r="H42" s="11"/>
      <c r="I42" s="11"/>
      <c r="J42" s="11"/>
      <c r="K42" s="11"/>
      <c r="L42" s="11"/>
    </row>
    <row r="43" spans="1:12" x14ac:dyDescent="0.25">
      <c r="A43" s="70" t="s">
        <v>99</v>
      </c>
      <c r="B43" s="28">
        <f>B12/('1'!B49/10)</f>
        <v>1.9638722792359156</v>
      </c>
      <c r="C43" s="16">
        <f>C12/('1'!C49/10)</f>
        <v>3.5416140792173851</v>
      </c>
      <c r="D43" s="16">
        <f>D12/('1'!D49/10)</f>
        <v>1.7818332172877627</v>
      </c>
      <c r="E43" s="16">
        <f>E12/('1'!E49/10)</f>
        <v>2.9335980156415919</v>
      </c>
      <c r="F43" s="83">
        <f>F12/('1'!F49/10)</f>
        <v>2.6689631180239743</v>
      </c>
      <c r="G43" s="16">
        <f>G12/('1'!G49/10)</f>
        <v>2.3081880887290356</v>
      </c>
      <c r="H43" s="16">
        <f>H12/('1'!H49/10)</f>
        <v>4.0916706384024186</v>
      </c>
      <c r="I43" s="11"/>
      <c r="J43" s="11"/>
      <c r="K43" s="11"/>
      <c r="L43" s="11"/>
    </row>
    <row r="44" spans="1:12" x14ac:dyDescent="0.25">
      <c r="A44" s="70" t="s">
        <v>100</v>
      </c>
      <c r="B44" s="72">
        <f>'1'!B49/10</f>
        <v>99099000</v>
      </c>
      <c r="C44" s="72">
        <f>'1'!C49/10</f>
        <v>109008900</v>
      </c>
      <c r="D44" s="72">
        <f>'1'!D49/10</f>
        <v>109008900</v>
      </c>
      <c r="E44" s="72">
        <f>'1'!E49/10</f>
        <v>119909790</v>
      </c>
      <c r="F44" s="72">
        <f>'1'!F49/10</f>
        <v>119909790</v>
      </c>
      <c r="G44" s="72">
        <f>'1'!G49/10</f>
        <v>119909790</v>
      </c>
      <c r="H44" s="72">
        <f>'1'!H49/10</f>
        <v>119909790</v>
      </c>
      <c r="I44" s="11"/>
      <c r="J44" s="11"/>
      <c r="K44" s="11"/>
      <c r="L44" s="11"/>
    </row>
    <row r="45" spans="1:12" ht="15.75" x14ac:dyDescent="0.25">
      <c r="A45" s="2"/>
      <c r="B45" s="29"/>
      <c r="C45" s="30"/>
      <c r="D45" s="30"/>
      <c r="E45" s="30"/>
      <c r="H45" s="11"/>
      <c r="I45" s="11"/>
      <c r="J45" s="11"/>
      <c r="K45" s="11"/>
      <c r="L45" s="11"/>
    </row>
    <row r="46" spans="1:12" x14ac:dyDescent="0.25">
      <c r="B46" s="33"/>
      <c r="C46" s="34"/>
      <c r="D46" s="34"/>
      <c r="E46" s="34"/>
      <c r="F46" s="72"/>
      <c r="H46" s="11"/>
      <c r="I46" s="11"/>
      <c r="J46" s="11"/>
      <c r="K46" s="11"/>
      <c r="L46" s="11"/>
    </row>
    <row r="47" spans="1:12" x14ac:dyDescent="0.25">
      <c r="B47" s="33"/>
      <c r="C47" s="34"/>
      <c r="D47" s="34"/>
      <c r="E47" s="34"/>
      <c r="F47" s="72"/>
      <c r="H47" s="11"/>
      <c r="I47" s="11"/>
      <c r="J47" s="11"/>
      <c r="K47" s="11"/>
      <c r="L47" s="11"/>
    </row>
    <row r="48" spans="1:12" x14ac:dyDescent="0.25">
      <c r="B48" s="33"/>
      <c r="C48" s="34"/>
      <c r="D48" s="34"/>
      <c r="E48" s="34"/>
      <c r="F48" s="72"/>
      <c r="H48" s="11"/>
      <c r="I48" s="11"/>
      <c r="J48" s="11"/>
      <c r="K48" s="11"/>
      <c r="L48" s="11"/>
    </row>
    <row r="49" spans="2:12" x14ac:dyDescent="0.25">
      <c r="B49" s="33"/>
      <c r="C49" s="34"/>
      <c r="D49" s="34"/>
      <c r="E49" s="34"/>
      <c r="F49" s="72"/>
      <c r="H49" s="11"/>
      <c r="I49" s="11"/>
      <c r="J49" s="11"/>
      <c r="K49" s="11"/>
      <c r="L49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5" x14ac:dyDescent="0.25"/>
  <cols>
    <col min="1" max="1" width="30.5703125" customWidth="1"/>
    <col min="2" max="5" width="10.140625" bestFit="1" customWidth="1"/>
    <col min="6" max="6" width="10" bestFit="1" customWidth="1"/>
  </cols>
  <sheetData>
    <row r="1" spans="1:6" x14ac:dyDescent="0.25">
      <c r="A1" s="1" t="s">
        <v>12</v>
      </c>
    </row>
    <row r="2" spans="1:6" x14ac:dyDescent="0.25">
      <c r="A2" s="1" t="s">
        <v>72</v>
      </c>
    </row>
    <row r="3" spans="1:6" x14ac:dyDescent="0.25">
      <c r="A3" s="1" t="s">
        <v>73</v>
      </c>
    </row>
    <row r="4" spans="1:6" x14ac:dyDescent="0.25">
      <c r="A4" s="63"/>
      <c r="B4" s="73" t="s">
        <v>102</v>
      </c>
      <c r="C4" s="73" t="s">
        <v>103</v>
      </c>
      <c r="D4" s="73" t="s">
        <v>101</v>
      </c>
      <c r="E4" s="73" t="s">
        <v>102</v>
      </c>
      <c r="F4" s="73" t="s">
        <v>103</v>
      </c>
    </row>
    <row r="5" spans="1:6" s="65" customFormat="1" x14ac:dyDescent="0.25">
      <c r="A5" s="64" t="s">
        <v>66</v>
      </c>
      <c r="B5" s="62">
        <v>43100</v>
      </c>
      <c r="C5" s="62">
        <v>43190</v>
      </c>
      <c r="D5" s="62">
        <v>43373</v>
      </c>
      <c r="E5" s="62">
        <v>43465</v>
      </c>
      <c r="F5" s="62">
        <v>43555</v>
      </c>
    </row>
    <row r="6" spans="1:6" x14ac:dyDescent="0.25">
      <c r="A6" t="s">
        <v>74</v>
      </c>
      <c r="B6" s="61">
        <f>'2'!B32/'1'!B25</f>
        <v>1.6438700202471387E-2</v>
      </c>
      <c r="C6" s="61">
        <f>'2'!C32/'1'!C25</f>
        <v>2.1529978941996607E-2</v>
      </c>
      <c r="D6" s="61">
        <f>'2'!D32/'1'!D25</f>
        <v>1.0305249228762119E-2</v>
      </c>
      <c r="E6" s="61">
        <f>'2'!E32/'1'!E25</f>
        <v>1.4954136524488841E-2</v>
      </c>
      <c r="F6" s="61">
        <f>'2'!F32/'1'!F25</f>
        <v>2.5875242653012331E-2</v>
      </c>
    </row>
    <row r="7" spans="1:6" x14ac:dyDescent="0.25">
      <c r="A7" t="s">
        <v>75</v>
      </c>
      <c r="B7" s="61">
        <f>'2'!B32/'1'!B55</f>
        <v>4.3203789072043919E-2</v>
      </c>
      <c r="C7" s="61">
        <f>'2'!C32/'1'!C55</f>
        <v>5.7794685120083962E-2</v>
      </c>
      <c r="D7" s="61">
        <f>'2'!D32/'1'!D55</f>
        <v>2.8055552537105011E-2</v>
      </c>
      <c r="E7" s="61">
        <f>'2'!E32/'1'!E55</f>
        <v>4.0218276313224464E-2</v>
      </c>
      <c r="F7" s="61">
        <f>'2'!F32/'1'!F55</f>
        <v>7.4842657508308499E-2</v>
      </c>
    </row>
    <row r="8" spans="1:6" x14ac:dyDescent="0.25">
      <c r="A8" t="s">
        <v>67</v>
      </c>
      <c r="B8" s="60">
        <f>('1'!B31+'1'!B34+'1'!B33)/'1'!B55</f>
        <v>0.68354308927261098</v>
      </c>
      <c r="C8" s="60">
        <f>('1'!C31+'1'!C34+'1'!C33)/'1'!C55</f>
        <v>0.7762135099519113</v>
      </c>
      <c r="D8" s="60">
        <f>('1'!D31+'1'!D34+'1'!D33)/'1'!D55</f>
        <v>0.83159915858271871</v>
      </c>
      <c r="E8" s="60">
        <f>('1'!E31+'1'!E34+'1'!E33)/'1'!E55</f>
        <v>0.74914298669176005</v>
      </c>
      <c r="F8" s="60">
        <f>('1'!F31+'1'!F34+'1'!F33)/'1'!F55</f>
        <v>0.729770859400243</v>
      </c>
    </row>
    <row r="9" spans="1:6" x14ac:dyDescent="0.25">
      <c r="A9" t="s">
        <v>66</v>
      </c>
      <c r="B9" s="60">
        <f>'1'!B24/'1'!B45</f>
        <v>0.97245008442592484</v>
      </c>
      <c r="C9" s="60">
        <f>'1'!C24/'1'!C45</f>
        <v>1.0712962133094657</v>
      </c>
      <c r="D9" s="60">
        <f>'1'!D24/'1'!D45</f>
        <v>1.2124435776474305</v>
      </c>
      <c r="E9" s="60">
        <f>'1'!E24/'1'!E45</f>
        <v>1.1612094026811139</v>
      </c>
      <c r="F9" s="60">
        <f>'1'!F24/'1'!F45</f>
        <v>1.3505994876986001</v>
      </c>
    </row>
    <row r="10" spans="1:6" x14ac:dyDescent="0.25">
      <c r="A10" t="s">
        <v>76</v>
      </c>
      <c r="B10" s="61">
        <f>'2'!B32/'2'!B7</f>
        <v>0.1215920108646257</v>
      </c>
      <c r="C10" s="61">
        <f>'2'!C32/'2'!C7</f>
        <v>0.11038469384357778</v>
      </c>
      <c r="D10" s="61">
        <f>'2'!D32/'2'!D7</f>
        <v>0.11826785357057736</v>
      </c>
      <c r="E10" s="61">
        <f>'2'!E32/'2'!E7</f>
        <v>0.10068494793994349</v>
      </c>
      <c r="F10" s="61">
        <f>'2'!F32/'2'!F7</f>
        <v>0.12338868515227315</v>
      </c>
    </row>
    <row r="11" spans="1:6" x14ac:dyDescent="0.25">
      <c r="A11" t="s">
        <v>68</v>
      </c>
      <c r="B11" s="61">
        <f>'2'!B16/'2'!B7</f>
        <v>0.32974976827631736</v>
      </c>
      <c r="C11" s="61">
        <f>'2'!C16/'2'!C7</f>
        <v>0.33165803430206342</v>
      </c>
      <c r="D11" s="61">
        <f>'2'!D16/'2'!D7</f>
        <v>0.3379075934182677</v>
      </c>
      <c r="E11" s="61">
        <f>'2'!E16/'2'!E7</f>
        <v>0.3393610023468554</v>
      </c>
      <c r="F11" s="61">
        <f>'2'!F16/'2'!F7</f>
        <v>0.36311583074396159</v>
      </c>
    </row>
    <row r="12" spans="1:6" x14ac:dyDescent="0.25">
      <c r="A12" t="s">
        <v>77</v>
      </c>
      <c r="B12" s="61">
        <f>'2'!B32/('1'!B55+'1'!B31+'1'!B33+'1'!B34)</f>
        <v>2.5662419540868703E-2</v>
      </c>
      <c r="C12" s="61">
        <f>'2'!C32/('1'!C55+'1'!C31+'1'!C33+'1'!C34)</f>
        <v>3.2538140711275566E-2</v>
      </c>
      <c r="D12" s="61">
        <f>'2'!D32/('1'!D55+'1'!D31+'1'!D33+'1'!D34)</f>
        <v>1.5317517703389993E-2</v>
      </c>
      <c r="E12" s="61">
        <f>'2'!E32/('1'!E55+'1'!E31+'1'!E33+'1'!E34)</f>
        <v>2.2993132419260511E-2</v>
      </c>
      <c r="F12" s="61">
        <f>'2'!F32/('1'!F55+'1'!F31+'1'!F33+'1'!F34)</f>
        <v>4.3267382556241241E-2</v>
      </c>
    </row>
    <row r="13" spans="1:6" x14ac:dyDescent="0.25">
      <c r="A13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2020-04-11T15:25:57Z</dcterms:modified>
</cp:coreProperties>
</file>