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Q\"/>
    </mc:Choice>
  </mc:AlternateContent>
  <bookViews>
    <workbookView xWindow="0" yWindow="0" windowWidth="10695" windowHeight="6570" activeTab="2"/>
  </bookViews>
  <sheets>
    <sheet name="1" sheetId="1" r:id="rId1"/>
    <sheet name="2" sheetId="2" r:id="rId2"/>
    <sheet name="3" sheetId="3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B38" i="1"/>
  <c r="C25" i="2"/>
  <c r="D25" i="2"/>
  <c r="E25" i="2"/>
  <c r="F25" i="2"/>
  <c r="B25" i="2"/>
  <c r="C30" i="3"/>
  <c r="D30" i="3"/>
  <c r="E30" i="3"/>
  <c r="F30" i="3"/>
  <c r="B30" i="3"/>
  <c r="C6" i="3"/>
  <c r="C29" i="3" s="1"/>
  <c r="D6" i="3"/>
  <c r="D29" i="3" s="1"/>
  <c r="E6" i="3"/>
  <c r="E29" i="3" s="1"/>
  <c r="F6" i="3"/>
  <c r="F29" i="3" s="1"/>
  <c r="B6" i="3"/>
  <c r="B29" i="3" s="1"/>
  <c r="C7" i="2" l="1"/>
  <c r="E19" i="2"/>
  <c r="F18" i="3"/>
  <c r="B18" i="3"/>
  <c r="C18" i="3"/>
  <c r="E18" i="3"/>
  <c r="D18" i="3"/>
  <c r="D7" i="2"/>
  <c r="B6" i="1"/>
  <c r="C6" i="1"/>
  <c r="D6" i="1"/>
  <c r="E6" i="1"/>
  <c r="F6" i="1"/>
  <c r="B18" i="1"/>
  <c r="C18" i="1"/>
  <c r="D18" i="1"/>
  <c r="E18" i="1"/>
  <c r="F18" i="1"/>
  <c r="B24" i="3" l="1"/>
  <c r="F24" i="3" l="1"/>
  <c r="B7" i="2"/>
  <c r="E7" i="2"/>
  <c r="F7" i="2"/>
  <c r="F19" i="2"/>
  <c r="F9" i="2"/>
  <c r="F21" i="1"/>
  <c r="F30" i="1"/>
  <c r="F9" i="1"/>
  <c r="F35" i="1" l="1"/>
  <c r="F9" i="5"/>
  <c r="F14" i="1"/>
  <c r="F12" i="2"/>
  <c r="F16" i="2" s="1"/>
  <c r="F18" i="2" s="1"/>
  <c r="F22" i="2" s="1"/>
  <c r="F11" i="5"/>
  <c r="F37" i="1"/>
  <c r="F25" i="3" l="1"/>
  <c r="F27" i="3" s="1"/>
  <c r="F24" i="2"/>
  <c r="F10" i="5"/>
  <c r="F12" i="5"/>
  <c r="F7" i="5"/>
  <c r="F6" i="5"/>
  <c r="E24" i="3"/>
  <c r="D24" i="3"/>
  <c r="C24" i="3"/>
  <c r="D19" i="2"/>
  <c r="C19" i="2"/>
  <c r="B19" i="2"/>
  <c r="E9" i="2"/>
  <c r="D9" i="2"/>
  <c r="D12" i="2" s="1"/>
  <c r="C9" i="2"/>
  <c r="C12" i="2" s="1"/>
  <c r="C16" i="2" s="1"/>
  <c r="B9" i="2"/>
  <c r="C25" i="3" l="1"/>
  <c r="C27" i="3" s="1"/>
  <c r="C18" i="2"/>
  <c r="C22" i="2" s="1"/>
  <c r="C10" i="5" s="1"/>
  <c r="C11" i="5"/>
  <c r="D16" i="2"/>
  <c r="D18" i="2" s="1"/>
  <c r="D22" i="2" s="1"/>
  <c r="D11" i="5"/>
  <c r="D25" i="3"/>
  <c r="E12" i="2"/>
  <c r="B12" i="2"/>
  <c r="B9" i="1"/>
  <c r="C9" i="1"/>
  <c r="B30" i="1"/>
  <c r="C30" i="1"/>
  <c r="B21" i="1"/>
  <c r="C21" i="1"/>
  <c r="D21" i="1"/>
  <c r="D30" i="1"/>
  <c r="D9" i="1"/>
  <c r="C35" i="1" l="1"/>
  <c r="D9" i="5"/>
  <c r="D14" i="1"/>
  <c r="D6" i="5" s="1"/>
  <c r="B16" i="2"/>
  <c r="B18" i="2" s="1"/>
  <c r="B22" i="2" s="1"/>
  <c r="B11" i="5"/>
  <c r="C9" i="5"/>
  <c r="D10" i="5"/>
  <c r="D24" i="2"/>
  <c r="C24" i="2"/>
  <c r="E16" i="2"/>
  <c r="E18" i="2" s="1"/>
  <c r="E22" i="2" s="1"/>
  <c r="E11" i="5"/>
  <c r="C7" i="5"/>
  <c r="C12" i="5"/>
  <c r="B37" i="1"/>
  <c r="D37" i="1"/>
  <c r="D7" i="5"/>
  <c r="D12" i="5"/>
  <c r="B25" i="3"/>
  <c r="B27" i="3" s="1"/>
  <c r="D27" i="3"/>
  <c r="E25" i="3"/>
  <c r="E27" i="3" s="1"/>
  <c r="C37" i="1"/>
  <c r="B9" i="5"/>
  <c r="B14" i="1"/>
  <c r="C14" i="1"/>
  <c r="C6" i="5" s="1"/>
  <c r="B35" i="1"/>
  <c r="D35" i="1"/>
  <c r="E21" i="1"/>
  <c r="E30" i="1"/>
  <c r="E9" i="1"/>
  <c r="E14" i="1" s="1"/>
  <c r="E35" i="1" l="1"/>
  <c r="B24" i="2"/>
  <c r="B12" i="5"/>
  <c r="B10" i="5"/>
  <c r="B7" i="5"/>
  <c r="B6" i="5"/>
  <c r="E24" i="2"/>
  <c r="E10" i="5"/>
  <c r="E9" i="5"/>
  <c r="E7" i="5"/>
  <c r="E12" i="5"/>
  <c r="E37" i="1"/>
  <c r="E6" i="5"/>
</calcChain>
</file>

<file path=xl/sharedStrings.xml><?xml version="1.0" encoding="utf-8"?>
<sst xmlns="http://schemas.openxmlformats.org/spreadsheetml/2006/main" count="105" uniqueCount="81">
  <si>
    <t>Global Heavy Chemicals Ltd</t>
  </si>
  <si>
    <t xml:space="preserve">Property , plant &amp; equipment </t>
  </si>
  <si>
    <t>Advances,Deposit &amp; prepayments</t>
  </si>
  <si>
    <t>Inventories</t>
  </si>
  <si>
    <t>Trade receivables</t>
  </si>
  <si>
    <t>Cash &amp; cash equivalents</t>
  </si>
  <si>
    <t>Share capital</t>
  </si>
  <si>
    <t>Share premium</t>
  </si>
  <si>
    <t>Revaluation reserve</t>
  </si>
  <si>
    <t>Deferred tax liabiliites</t>
  </si>
  <si>
    <t>Retained Earning</t>
  </si>
  <si>
    <t>Trade payable</t>
  </si>
  <si>
    <t>provision &amp; Liabiliites</t>
  </si>
  <si>
    <t>Share money(Rafundable)</t>
  </si>
  <si>
    <t>Advance against sales</t>
  </si>
  <si>
    <t>Short term bank loan</t>
  </si>
  <si>
    <t>Provision foer WPPF</t>
  </si>
  <si>
    <t>Provision for tax</t>
  </si>
  <si>
    <t>Cost of goods sold</t>
  </si>
  <si>
    <t>Office &amp; administrative expenses</t>
  </si>
  <si>
    <t>Selling &amp; Distribution Expenses</t>
  </si>
  <si>
    <t xml:space="preserve">Financial Expenses </t>
  </si>
  <si>
    <t>Other Income</t>
  </si>
  <si>
    <t>Provision for WPPF</t>
  </si>
  <si>
    <t>Provision for current tax</t>
  </si>
  <si>
    <t>provision for defered tax</t>
  </si>
  <si>
    <t>Cash receipts from customers</t>
  </si>
  <si>
    <t>Cash receipts from others income</t>
  </si>
  <si>
    <t>Cash paid to supplies , employees &amp; others</t>
  </si>
  <si>
    <t>Income tax</t>
  </si>
  <si>
    <t>Bank interest &amp; charges paid</t>
  </si>
  <si>
    <t xml:space="preserve">Fixed Assests asddition </t>
  </si>
  <si>
    <t>Bank loan( Short term loan)</t>
  </si>
  <si>
    <t>Dividend paid</t>
  </si>
  <si>
    <t>IPO Subscription Money Fund</t>
  </si>
  <si>
    <t>Ratio</t>
  </si>
  <si>
    <t>Debt to Equity</t>
  </si>
  <si>
    <t>Current Ratio</t>
  </si>
  <si>
    <t>Operating Margin</t>
  </si>
  <si>
    <t>Quarter 2</t>
  </si>
  <si>
    <t>Quarter 3</t>
  </si>
  <si>
    <t>Quarter 1</t>
  </si>
  <si>
    <t>Capital Work in Progress</t>
  </si>
  <si>
    <t>Financial Expenses</t>
  </si>
  <si>
    <t>Return on Asset (ROA)</t>
  </si>
  <si>
    <t>Return on Equity (ROE)</t>
  </si>
  <si>
    <t>Net Margin</t>
  </si>
  <si>
    <t>Return on Invested Capital (ROIC)</t>
  </si>
  <si>
    <t>As at quarter end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</si>
  <si>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</si>
  <si>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</si>
  <si>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</si>
  <si>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</si>
  <si>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</si>
  <si>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</si>
  <si>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</si>
  <si>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</si>
  <si>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</si>
  <si>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Income Statement</t>
  </si>
  <si>
    <t>Net Revenues</t>
  </si>
  <si>
    <t>Gross Profit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</si>
  <si>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</si>
  <si>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</si>
  <si>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</si>
  <si>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</si>
  <si>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</si>
  <si>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</si>
  <si>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</si>
  <si>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</si>
  <si>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</si>
  <si>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Balance Sheet</t>
  </si>
  <si>
    <t>ASSETS</t>
  </si>
  <si>
    <t>NON CURRENT ASSETS</t>
  </si>
  <si>
    <t>CURRENT ASSETS</t>
  </si>
  <si>
    <t>Liabilities and Capital</t>
  </si>
  <si>
    <t>Liabilities</t>
  </si>
  <si>
    <t>Shareholders’ Equity</t>
  </si>
  <si>
    <t>Non Current Liabilities</t>
  </si>
  <si>
    <t>Current Liabilities</t>
  </si>
  <si>
    <t>Net assets value per share</t>
  </si>
  <si>
    <t>Shares to calculate NAVPS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</si>
</sst>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1" applyNumberFormat="1" applyFont="1"/>
    <xf numFmtId="164" fontId="1" fillId="0" borderId="0" xfId="1" applyNumberFormat="1" applyFont="1"/>
    <xf numFmtId="164" fontId="1" fillId="0" borderId="0" xfId="1" applyNumberFormat="1" applyFont="1" applyAlignment="1">
      <alignment horizontal="right"/>
    </xf>
    <xf numFmtId="165" fontId="0" fillId="0" borderId="0" xfId="2" applyNumberFormat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2" fontId="1" fillId="0" borderId="0" xfId="1" applyNumberFormat="1" applyFont="1"/>
    <xf numFmtId="164" fontId="2" fillId="0" borderId="0" xfId="1" applyNumberFormat="1" applyFont="1"/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right"/>
    </xf>
    <xf numFmtId="15" fontId="1" fillId="0" borderId="0" xfId="0" applyNumberFormat="1" applyFon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164" fontId="2" fillId="0" borderId="0" xfId="1" applyNumberFormat="1" applyFont="1" applyAlignment="1">
      <alignment horizontal="right"/>
    </xf>
    <xf numFmtId="43" fontId="1" fillId="0" borderId="0" xfId="1" applyNumberFormat="1" applyFont="1" applyAlignment="1">
      <alignment horizontal="right"/>
    </xf>
    <xf numFmtId="0" fontId="4" fillId="0" borderId="0" xfId="0" applyFo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15" fontId="0" fillId="0" borderId="0" xfId="0" applyNumberFormat="1"/>
    <xf numFmtId="15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workbookViewId="0">
      <pane xSplit="1" ySplit="4" topLeftCell="D5" activePane="bottomRight" state="frozen"/>
      <selection pane="topRight" activeCell="B1" sqref="B1"/>
      <selection pane="bottomLeft" activeCell="A4" sqref="A4"/>
      <selection pane="bottomRight" activeCell="G3" sqref="G3:G7"/>
    </sheetView>
  </sheetViews>
  <sheetFormatPr defaultRowHeight="15" x14ac:dyDescent="0.25"/>
  <cols>
    <col min="1" max="1" width="42.85546875" customWidth="1"/>
    <col min="2" max="2" width="14.28515625" bestFit="1" customWidth="1"/>
    <col min="3" max="3" width="16.85546875" bestFit="1" customWidth="1"/>
    <col min="4" max="4" width="16.7109375" bestFit="1" customWidth="1"/>
    <col min="5" max="5" width="14.28515625" bestFit="1" customWidth="1"/>
    <col min="6" max="6" width="16.85546875" bestFit="1" customWidth="1"/>
    <col min="7" max="7" width="12.42578125" customWidth="1"/>
  </cols>
  <sheetData>
    <row r="1" spans="1:7" ht="15.75" x14ac:dyDescent="0.25">
      <c r="A1" s="14" t="s">
        <v>0</v>
      </c>
    </row>
    <row r="2" spans="1:7" x14ac:dyDescent="0.25">
      <c r="A2" s="1" t="s">
        <v>70</v>
      </c>
    </row>
    <row r="3" spans="1:7" ht="15.75" x14ac:dyDescent="0.25">
      <c r="A3" s="1" t="s">
        <v>48</v>
      </c>
      <c r="B3" s="12" t="s">
        <v>41</v>
      </c>
      <c r="C3" s="12" t="s">
        <v>39</v>
      </c>
      <c r="D3" s="12" t="s">
        <v>40</v>
      </c>
      <c r="E3" s="12" t="s">
        <v>41</v>
      </c>
      <c r="F3" s="12" t="s">
        <v>39</v>
      </c>
      <c r="G3" s="12"/>
    </row>
    <row r="4" spans="1:7" ht="15.75" x14ac:dyDescent="0.25">
      <c r="A4" s="1"/>
      <c r="B4" s="13">
        <v>43008</v>
      </c>
      <c r="C4" s="13">
        <v>43100</v>
      </c>
      <c r="D4" s="13">
        <v>43190</v>
      </c>
      <c r="E4" s="13">
        <v>43373</v>
      </c>
      <c r="F4" s="13">
        <v>43465</v>
      </c>
      <c r="G4" s="26"/>
    </row>
    <row r="5" spans="1:7" x14ac:dyDescent="0.25">
      <c r="A5" s="22" t="s">
        <v>71</v>
      </c>
      <c r="B5" s="3"/>
      <c r="C5" s="3"/>
      <c r="D5" s="3"/>
      <c r="E5" s="3"/>
    </row>
    <row r="6" spans="1:7" x14ac:dyDescent="0.25">
      <c r="A6" s="21" t="s">
        <v>72</v>
      </c>
      <c r="B6" s="4">
        <f t="shared" ref="B6:E6" si="0">B7</f>
        <v>3866707141</v>
      </c>
      <c r="C6" s="4">
        <f t="shared" si="0"/>
        <v>3893532108</v>
      </c>
      <c r="D6" s="4">
        <f t="shared" si="0"/>
        <v>3888762665</v>
      </c>
      <c r="E6" s="4">
        <f t="shared" si="0"/>
        <v>3892571030</v>
      </c>
      <c r="F6" s="4">
        <f>F7</f>
        <v>3907794103</v>
      </c>
    </row>
    <row r="7" spans="1:7" x14ac:dyDescent="0.25">
      <c r="A7" t="s">
        <v>1</v>
      </c>
      <c r="B7" s="3">
        <v>3866707141</v>
      </c>
      <c r="C7" s="3">
        <v>3893532108</v>
      </c>
      <c r="D7" s="3">
        <v>3888762665</v>
      </c>
      <c r="E7" s="3">
        <v>3892571030</v>
      </c>
      <c r="F7" s="3">
        <v>3907794103</v>
      </c>
    </row>
    <row r="8" spans="1:7" x14ac:dyDescent="0.25">
      <c r="B8" s="3"/>
      <c r="C8" s="3"/>
      <c r="D8" s="3"/>
      <c r="E8" s="3"/>
      <c r="F8" s="3"/>
    </row>
    <row r="9" spans="1:7" x14ac:dyDescent="0.25">
      <c r="A9" s="21" t="s">
        <v>73</v>
      </c>
      <c r="B9" s="4">
        <f t="shared" ref="B9:C9" si="1">SUM(B10:B13)</f>
        <v>605618208</v>
      </c>
      <c r="C9" s="4">
        <f t="shared" si="1"/>
        <v>605057147</v>
      </c>
      <c r="D9" s="4">
        <f>SUM(D10:D13)</f>
        <v>618059600</v>
      </c>
      <c r="E9" s="4">
        <f>SUM(E10:E13)</f>
        <v>647075549</v>
      </c>
      <c r="F9" s="4">
        <f>SUM(F10:F13)</f>
        <v>656580109</v>
      </c>
    </row>
    <row r="10" spans="1:7" x14ac:dyDescent="0.25">
      <c r="A10" t="s">
        <v>2</v>
      </c>
      <c r="B10" s="3">
        <v>137421700</v>
      </c>
      <c r="C10" s="3">
        <v>137750999</v>
      </c>
      <c r="D10" s="3">
        <v>149515195</v>
      </c>
      <c r="E10" s="3">
        <v>166063307</v>
      </c>
      <c r="F10" s="3">
        <v>178091910</v>
      </c>
    </row>
    <row r="11" spans="1:7" x14ac:dyDescent="0.25">
      <c r="A11" t="s">
        <v>3</v>
      </c>
      <c r="B11" s="3">
        <v>185692107</v>
      </c>
      <c r="C11" s="3">
        <v>174483594</v>
      </c>
      <c r="D11" s="3">
        <v>178001047</v>
      </c>
      <c r="E11" s="3">
        <v>201692107</v>
      </c>
      <c r="F11" s="3">
        <v>191975836</v>
      </c>
    </row>
    <row r="12" spans="1:7" x14ac:dyDescent="0.25">
      <c r="A12" t="s">
        <v>4</v>
      </c>
      <c r="B12" s="3">
        <v>250200187</v>
      </c>
      <c r="C12" s="3">
        <v>259710735</v>
      </c>
      <c r="D12" s="3">
        <v>258293674</v>
      </c>
      <c r="E12" s="3">
        <v>241993138</v>
      </c>
      <c r="F12" s="3">
        <v>249638671</v>
      </c>
    </row>
    <row r="13" spans="1:7" x14ac:dyDescent="0.25">
      <c r="A13" t="s">
        <v>5</v>
      </c>
      <c r="B13" s="3">
        <v>32304214</v>
      </c>
      <c r="C13" s="3">
        <v>33111819</v>
      </c>
      <c r="D13" s="3">
        <v>32249684</v>
      </c>
      <c r="E13" s="3">
        <v>37326997</v>
      </c>
      <c r="F13" s="3">
        <v>36873692</v>
      </c>
    </row>
    <row r="14" spans="1:7" x14ac:dyDescent="0.25">
      <c r="A14" s="1"/>
      <c r="B14" s="4">
        <f>(B6+B9)+1</f>
        <v>4472325350</v>
      </c>
      <c r="C14" s="4">
        <f>(C6+C9)-1</f>
        <v>4498589254</v>
      </c>
      <c r="D14" s="4">
        <f>(D6+D9)+1</f>
        <v>4506822266</v>
      </c>
      <c r="E14" s="4">
        <f>(E6+E9)</f>
        <v>4539646579</v>
      </c>
      <c r="F14" s="4">
        <f>(F6+F9)+1</f>
        <v>4564374213</v>
      </c>
    </row>
    <row r="15" spans="1:7" x14ac:dyDescent="0.25">
      <c r="A15" s="1"/>
      <c r="B15" s="4"/>
      <c r="C15" s="4"/>
      <c r="D15" s="4"/>
      <c r="E15" s="4"/>
      <c r="F15" s="4"/>
    </row>
    <row r="16" spans="1:7" ht="15.75" x14ac:dyDescent="0.25">
      <c r="A16" s="23" t="s">
        <v>74</v>
      </c>
      <c r="B16" s="3"/>
      <c r="C16" s="3"/>
      <c r="D16" s="3"/>
      <c r="E16" s="3"/>
    </row>
    <row r="17" spans="1:6" ht="15.75" x14ac:dyDescent="0.25">
      <c r="A17" s="24" t="s">
        <v>75</v>
      </c>
      <c r="B17" s="3"/>
      <c r="C17" s="3"/>
      <c r="D17" s="3"/>
      <c r="E17" s="3"/>
    </row>
    <row r="18" spans="1:6" x14ac:dyDescent="0.25">
      <c r="A18" s="21" t="s">
        <v>77</v>
      </c>
      <c r="B18" s="4">
        <f t="shared" ref="B18:E18" si="2">B19</f>
        <v>378398479</v>
      </c>
      <c r="C18" s="4">
        <f t="shared" si="2"/>
        <v>383191984</v>
      </c>
      <c r="D18" s="4">
        <f>D19</f>
        <v>387986887</v>
      </c>
      <c r="E18" s="4">
        <f t="shared" si="2"/>
        <v>391195784</v>
      </c>
      <c r="F18" s="4">
        <f>F19</f>
        <v>395328416</v>
      </c>
    </row>
    <row r="19" spans="1:6" x14ac:dyDescent="0.25">
      <c r="A19" s="2" t="s">
        <v>9</v>
      </c>
      <c r="B19" s="3">
        <v>378398479</v>
      </c>
      <c r="C19" s="3">
        <v>383191984</v>
      </c>
      <c r="D19" s="3">
        <v>387986887</v>
      </c>
      <c r="E19" s="3">
        <v>391195784</v>
      </c>
      <c r="F19" s="3">
        <v>395328416</v>
      </c>
    </row>
    <row r="20" spans="1:6" x14ac:dyDescent="0.25">
      <c r="A20" s="2"/>
      <c r="B20" s="3"/>
      <c r="C20" s="3"/>
      <c r="D20" s="3"/>
      <c r="E20" s="3"/>
      <c r="F20" s="3"/>
    </row>
    <row r="21" spans="1:6" x14ac:dyDescent="0.25">
      <c r="A21" s="21" t="s">
        <v>78</v>
      </c>
      <c r="B21" s="4">
        <f t="shared" ref="B21:C21" si="3">SUM(B22:B28)</f>
        <v>200175954</v>
      </c>
      <c r="C21" s="4">
        <f t="shared" si="3"/>
        <v>221469812</v>
      </c>
      <c r="D21" s="4">
        <f>SUM(D22:D28)</f>
        <v>203268102</v>
      </c>
      <c r="E21" s="4">
        <f>SUM(E22:E28)</f>
        <v>196064369</v>
      </c>
      <c r="F21" s="4">
        <f>SUM(F22:F28)</f>
        <v>223825611</v>
      </c>
    </row>
    <row r="22" spans="1:6" x14ac:dyDescent="0.25">
      <c r="A22" s="2" t="s">
        <v>11</v>
      </c>
      <c r="B22" s="11">
        <v>2249500</v>
      </c>
      <c r="C22" s="11">
        <v>2370971</v>
      </c>
      <c r="D22" s="11">
        <v>2470552</v>
      </c>
      <c r="E22" s="11">
        <v>2077063</v>
      </c>
      <c r="F22" s="11">
        <v>2370971</v>
      </c>
    </row>
    <row r="23" spans="1:6" x14ac:dyDescent="0.25">
      <c r="A23" s="2" t="s">
        <v>12</v>
      </c>
      <c r="B23" s="11">
        <v>40929923</v>
      </c>
      <c r="C23" s="11">
        <v>61178427</v>
      </c>
      <c r="D23" s="11">
        <v>37655529</v>
      </c>
      <c r="E23" s="11">
        <v>43470982</v>
      </c>
      <c r="F23" s="11">
        <v>72116523</v>
      </c>
    </row>
    <row r="24" spans="1:6" x14ac:dyDescent="0.25">
      <c r="A24" s="2" t="s">
        <v>13</v>
      </c>
      <c r="B24" s="11">
        <v>11545000</v>
      </c>
      <c r="C24" s="11">
        <v>11545000</v>
      </c>
      <c r="D24" s="11">
        <v>11545000</v>
      </c>
      <c r="E24" s="11">
        <v>11545000</v>
      </c>
      <c r="F24" s="11">
        <v>11545000</v>
      </c>
    </row>
    <row r="25" spans="1:6" x14ac:dyDescent="0.25">
      <c r="A25" s="2" t="s">
        <v>14</v>
      </c>
      <c r="B25" s="11">
        <v>5534956</v>
      </c>
      <c r="C25" s="11">
        <v>5258208</v>
      </c>
      <c r="D25" s="11">
        <v>5153043</v>
      </c>
      <c r="E25" s="11">
        <v>5659065</v>
      </c>
      <c r="F25" s="11">
        <v>5789845</v>
      </c>
    </row>
    <row r="26" spans="1:6" x14ac:dyDescent="0.25">
      <c r="A26" s="2" t="s">
        <v>15</v>
      </c>
      <c r="B26" s="11">
        <v>29806996</v>
      </c>
      <c r="C26" s="11">
        <v>32017184</v>
      </c>
      <c r="D26" s="11">
        <v>33482931</v>
      </c>
      <c r="E26" s="11">
        <v>33457480</v>
      </c>
      <c r="F26" s="11">
        <v>35637931</v>
      </c>
    </row>
    <row r="27" spans="1:6" x14ac:dyDescent="0.25">
      <c r="A27" s="2" t="s">
        <v>16</v>
      </c>
      <c r="B27" s="11">
        <v>6462508</v>
      </c>
      <c r="C27" s="11">
        <v>2755942</v>
      </c>
      <c r="D27" s="11">
        <v>4198597</v>
      </c>
      <c r="E27" s="11">
        <v>6650147</v>
      </c>
      <c r="F27" s="11">
        <v>2189233</v>
      </c>
    </row>
    <row r="28" spans="1:6" x14ac:dyDescent="0.25">
      <c r="A28" s="2" t="s">
        <v>17</v>
      </c>
      <c r="B28" s="11">
        <v>103647071</v>
      </c>
      <c r="C28" s="11">
        <v>106344080</v>
      </c>
      <c r="D28" s="11">
        <v>108762450</v>
      </c>
      <c r="E28" s="11">
        <v>93204632</v>
      </c>
      <c r="F28" s="11">
        <v>94176108</v>
      </c>
    </row>
    <row r="29" spans="1:6" x14ac:dyDescent="0.25">
      <c r="A29" s="2"/>
      <c r="B29" s="11"/>
      <c r="C29" s="11"/>
      <c r="D29" s="11"/>
      <c r="E29" s="11"/>
      <c r="F29" s="11"/>
    </row>
    <row r="30" spans="1:6" x14ac:dyDescent="0.25">
      <c r="A30" s="21" t="s">
        <v>76</v>
      </c>
      <c r="B30" s="4">
        <f t="shared" ref="B30:C30" si="4">SUM(B31:B34)</f>
        <v>3893750917</v>
      </c>
      <c r="C30" s="4">
        <f t="shared" si="4"/>
        <v>3893927458</v>
      </c>
      <c r="D30" s="4">
        <f>SUM(D31:D34)</f>
        <v>3915567277</v>
      </c>
      <c r="E30" s="4">
        <f>SUM(E31:E34)</f>
        <v>3952386426</v>
      </c>
      <c r="F30" s="4">
        <f>SUM(F31:F34)</f>
        <v>3945220185</v>
      </c>
    </row>
    <row r="31" spans="1:6" x14ac:dyDescent="0.25">
      <c r="A31" s="2" t="s">
        <v>6</v>
      </c>
      <c r="B31" s="3">
        <v>720000000</v>
      </c>
      <c r="C31" s="3">
        <v>720000000</v>
      </c>
      <c r="D31" s="3">
        <v>720000000</v>
      </c>
      <c r="E31" s="3">
        <v>720000000</v>
      </c>
      <c r="F31" s="3">
        <v>720000000</v>
      </c>
    </row>
    <row r="32" spans="1:6" x14ac:dyDescent="0.25">
      <c r="A32" s="2" t="s">
        <v>7</v>
      </c>
      <c r="B32" s="3">
        <v>1083400000</v>
      </c>
      <c r="C32" s="3">
        <v>1083400000</v>
      </c>
      <c r="D32" s="3">
        <v>1083400000</v>
      </c>
      <c r="E32" s="3">
        <v>1083400000</v>
      </c>
      <c r="F32" s="3">
        <v>1083400000</v>
      </c>
    </row>
    <row r="33" spans="1:6" x14ac:dyDescent="0.25">
      <c r="A33" s="2" t="s">
        <v>8</v>
      </c>
      <c r="B33" s="3">
        <v>1525671614</v>
      </c>
      <c r="C33" s="3">
        <v>1525671614</v>
      </c>
      <c r="D33" s="3">
        <v>1525671614</v>
      </c>
      <c r="E33" s="3">
        <v>1525671614</v>
      </c>
      <c r="F33" s="3">
        <v>1525671614</v>
      </c>
    </row>
    <row r="34" spans="1:6" x14ac:dyDescent="0.25">
      <c r="A34" s="2" t="s">
        <v>10</v>
      </c>
      <c r="B34" s="3">
        <v>564679303</v>
      </c>
      <c r="C34" s="3">
        <v>564855844</v>
      </c>
      <c r="D34" s="3">
        <v>586495663</v>
      </c>
      <c r="E34" s="3">
        <v>623314812</v>
      </c>
      <c r="F34" s="3">
        <v>616148571</v>
      </c>
    </row>
    <row r="35" spans="1:6" x14ac:dyDescent="0.25">
      <c r="A35" s="1"/>
      <c r="B35" s="4">
        <f>B30+B18+B21</f>
        <v>4472325350</v>
      </c>
      <c r="C35" s="4">
        <f>(C30+C18+C21)</f>
        <v>4498589254</v>
      </c>
      <c r="D35" s="4">
        <f>D30+D18+D21</f>
        <v>4506822266</v>
      </c>
      <c r="E35" s="4">
        <f>E30+E18+E21</f>
        <v>4539646579</v>
      </c>
      <c r="F35" s="4">
        <f>F30+F18+F21+1</f>
        <v>4564374213</v>
      </c>
    </row>
    <row r="36" spans="1:6" x14ac:dyDescent="0.25">
      <c r="B36" s="3"/>
      <c r="C36" s="3"/>
      <c r="D36" s="3"/>
      <c r="E36" s="3"/>
    </row>
    <row r="37" spans="1:6" x14ac:dyDescent="0.25">
      <c r="A37" s="17" t="s">
        <v>79</v>
      </c>
      <c r="B37" s="10">
        <f>B30/(B31/10)</f>
        <v>54.079873847222224</v>
      </c>
      <c r="C37" s="10">
        <f>C30/(C31/10)</f>
        <v>54.082325805555556</v>
      </c>
      <c r="D37" s="10">
        <f>D30/(D31/10)</f>
        <v>54.382878847222223</v>
      </c>
      <c r="E37" s="10">
        <f>E30/(E31/10)</f>
        <v>54.894255916666665</v>
      </c>
      <c r="F37" s="10">
        <f>F30/(F31/10)</f>
        <v>54.794724791666667</v>
      </c>
    </row>
    <row r="38" spans="1:6" x14ac:dyDescent="0.25">
      <c r="A38" s="17" t="s">
        <v>80</v>
      </c>
      <c r="B38" s="3">
        <f>B31/10</f>
        <v>72000000</v>
      </c>
      <c r="C38" s="3">
        <f t="shared" ref="C38:F38" si="5">C31/10</f>
        <v>72000000</v>
      </c>
      <c r="D38" s="3">
        <f t="shared" si="5"/>
        <v>72000000</v>
      </c>
      <c r="E38" s="3">
        <f t="shared" si="5"/>
        <v>72000000</v>
      </c>
      <c r="F38" s="3">
        <f t="shared" si="5"/>
        <v>72000000</v>
      </c>
    </row>
    <row r="39" spans="1:6" x14ac:dyDescent="0.25">
      <c r="B39" s="3"/>
      <c r="C39" s="3"/>
      <c r="D39" s="3"/>
      <c r="E39" s="3"/>
    </row>
    <row r="40" spans="1:6" x14ac:dyDescent="0.25">
      <c r="B40" s="3"/>
      <c r="C40" s="3"/>
      <c r="D40" s="3"/>
      <c r="E40" s="3"/>
    </row>
    <row r="41" spans="1:6" x14ac:dyDescent="0.25">
      <c r="A41" s="1"/>
      <c r="B41" s="4"/>
      <c r="C41" s="4"/>
      <c r="D41" s="4"/>
      <c r="E41" s="4"/>
    </row>
    <row r="42" spans="1:6" x14ac:dyDescent="0.25">
      <c r="B42" s="3"/>
      <c r="C42" s="3"/>
      <c r="D42" s="3"/>
      <c r="E42" s="3"/>
    </row>
    <row r="43" spans="1:6" x14ac:dyDescent="0.25">
      <c r="A43" s="1"/>
      <c r="B43" s="4"/>
      <c r="C43" s="4"/>
      <c r="D43" s="4"/>
      <c r="E43" s="4"/>
    </row>
    <row r="44" spans="1:6" x14ac:dyDescent="0.25">
      <c r="B44" s="3"/>
      <c r="C44" s="3"/>
      <c r="D44" s="3"/>
      <c r="E44" s="3"/>
    </row>
    <row r="45" spans="1:6" x14ac:dyDescent="0.25">
      <c r="B45" s="3"/>
      <c r="C45" s="3"/>
      <c r="D45" s="3"/>
      <c r="E45" s="3"/>
    </row>
    <row r="46" spans="1:6" x14ac:dyDescent="0.25">
      <c r="A46" s="1"/>
      <c r="B46" s="4"/>
      <c r="C46" s="4"/>
      <c r="D46" s="4"/>
      <c r="E46" s="4"/>
    </row>
    <row r="47" spans="1:6" x14ac:dyDescent="0.25">
      <c r="B47" s="3"/>
      <c r="C47" s="3"/>
      <c r="D47" s="3"/>
      <c r="E47" s="3"/>
    </row>
    <row r="48" spans="1:6" x14ac:dyDescent="0.25">
      <c r="A48" s="2"/>
      <c r="B48" s="3"/>
      <c r="C48" s="3"/>
      <c r="D48" s="3"/>
      <c r="E48" s="3"/>
    </row>
    <row r="49" spans="1:5" x14ac:dyDescent="0.25">
      <c r="B49" s="3"/>
      <c r="C49" s="3"/>
      <c r="D49" s="3"/>
      <c r="E49" s="3"/>
    </row>
    <row r="50" spans="1:5" x14ac:dyDescent="0.25">
      <c r="B50" s="4"/>
      <c r="C50" s="4"/>
      <c r="D50" s="4"/>
      <c r="E50" s="4"/>
    </row>
    <row r="51" spans="1:5" x14ac:dyDescent="0.25">
      <c r="B51" s="3"/>
      <c r="C51" s="3"/>
      <c r="D51" s="3"/>
      <c r="E51" s="3"/>
    </row>
    <row r="52" spans="1:5" x14ac:dyDescent="0.25">
      <c r="A52" s="1"/>
      <c r="B52" s="4"/>
      <c r="C52" s="4"/>
      <c r="D52" s="4"/>
      <c r="E52" s="4"/>
    </row>
    <row r="53" spans="1:5" x14ac:dyDescent="0.25">
      <c r="A53" s="1"/>
      <c r="B53" s="4"/>
      <c r="C53" s="4"/>
      <c r="D53" s="4"/>
      <c r="E53" s="4"/>
    </row>
    <row r="54" spans="1:5" x14ac:dyDescent="0.25">
      <c r="B54" s="3"/>
      <c r="C54" s="3"/>
      <c r="D54" s="3"/>
      <c r="E54" s="3"/>
    </row>
    <row r="55" spans="1:5" x14ac:dyDescent="0.25">
      <c r="B55" s="3"/>
      <c r="C55" s="3"/>
      <c r="D55" s="3"/>
      <c r="E55" s="3"/>
    </row>
    <row r="56" spans="1:5" x14ac:dyDescent="0.25">
      <c r="A56" s="1"/>
      <c r="B56" s="4"/>
      <c r="C56" s="4"/>
      <c r="D56" s="4"/>
      <c r="E56" s="4"/>
    </row>
    <row r="57" spans="1:5" x14ac:dyDescent="0.25">
      <c r="B57" s="3"/>
      <c r="C57" s="3"/>
      <c r="D57" s="3"/>
      <c r="E57" s="3"/>
    </row>
    <row r="58" spans="1:5" x14ac:dyDescent="0.25">
      <c r="A58" s="1"/>
      <c r="B58" s="3"/>
      <c r="C58" s="3"/>
      <c r="D58" s="3"/>
      <c r="E58" s="3"/>
    </row>
    <row r="59" spans="1:5" x14ac:dyDescent="0.25">
      <c r="A59" s="1"/>
      <c r="B59" s="4"/>
      <c r="C59" s="4"/>
      <c r="D59" s="4"/>
      <c r="E59" s="4"/>
    </row>
    <row r="60" spans="1:5" x14ac:dyDescent="0.25">
      <c r="B60" s="3"/>
      <c r="C60" s="3"/>
      <c r="D60" s="3"/>
      <c r="E60" s="3"/>
    </row>
    <row r="61" spans="1:5" x14ac:dyDescent="0.25">
      <c r="B61" s="3"/>
      <c r="C61" s="3"/>
      <c r="D61" s="3"/>
      <c r="E61" s="3"/>
    </row>
    <row r="62" spans="1:5" x14ac:dyDescent="0.25">
      <c r="A62" s="1"/>
      <c r="B62" s="4"/>
      <c r="C62" s="4"/>
      <c r="D62" s="4"/>
      <c r="E62" s="4"/>
    </row>
    <row r="63" spans="1:5" x14ac:dyDescent="0.25">
      <c r="A63" s="2"/>
      <c r="B63" s="3"/>
      <c r="C63" s="3"/>
      <c r="D63" s="3"/>
      <c r="E63" s="3"/>
    </row>
    <row r="64" spans="1:5" x14ac:dyDescent="0.25">
      <c r="A64" s="2"/>
      <c r="B64" s="3"/>
      <c r="C64" s="3"/>
      <c r="D64" s="3"/>
      <c r="E64" s="3"/>
    </row>
    <row r="65" spans="1:5" x14ac:dyDescent="0.25">
      <c r="A65" s="2"/>
      <c r="B65" s="3"/>
      <c r="C65" s="3"/>
      <c r="D65" s="3"/>
      <c r="E65" s="3"/>
    </row>
    <row r="66" spans="1:5" x14ac:dyDescent="0.25">
      <c r="A66" s="1"/>
      <c r="B66" s="4"/>
      <c r="C66" s="4"/>
      <c r="D66" s="4"/>
      <c r="E66" s="4"/>
    </row>
    <row r="67" spans="1:5" x14ac:dyDescent="0.25">
      <c r="A67" s="1"/>
      <c r="B67" s="3"/>
      <c r="C67" s="3"/>
      <c r="D67" s="3"/>
      <c r="E67" s="3"/>
    </row>
    <row r="68" spans="1:5" x14ac:dyDescent="0.25">
      <c r="A68" s="1"/>
      <c r="B68" s="3"/>
      <c r="C68" s="3"/>
      <c r="D68" s="3"/>
      <c r="E68" s="3"/>
    </row>
    <row r="69" spans="1:5" x14ac:dyDescent="0.25">
      <c r="A69" s="2"/>
      <c r="B69" s="3"/>
      <c r="C69" s="3"/>
      <c r="D69" s="3"/>
      <c r="E69" s="3"/>
    </row>
    <row r="70" spans="1:5" s="1" customFormat="1" x14ac:dyDescent="0.25">
      <c r="B70" s="3"/>
      <c r="C70" s="4"/>
      <c r="D70" s="4"/>
      <c r="E70" s="4"/>
    </row>
    <row r="71" spans="1:5" x14ac:dyDescent="0.25">
      <c r="B71" s="3"/>
      <c r="C71" s="3"/>
      <c r="D71" s="3"/>
      <c r="E71" s="3"/>
    </row>
    <row r="72" spans="1:5" x14ac:dyDescent="0.25">
      <c r="A72" s="1"/>
      <c r="B72" s="3"/>
      <c r="C72" s="3"/>
      <c r="D72" s="3"/>
      <c r="E72" s="3"/>
    </row>
    <row r="73" spans="1:5" x14ac:dyDescent="0.25">
      <c r="A73" s="2"/>
      <c r="B73" s="3"/>
      <c r="C73" s="3"/>
      <c r="D73" s="3"/>
      <c r="E73" s="3"/>
    </row>
    <row r="74" spans="1:5" x14ac:dyDescent="0.25">
      <c r="A74" s="2"/>
      <c r="B74" s="3"/>
      <c r="C74" s="3"/>
      <c r="D74" s="3"/>
      <c r="E74" s="3"/>
    </row>
    <row r="75" spans="1:5" x14ac:dyDescent="0.25">
      <c r="A75" s="2"/>
      <c r="B75" s="3"/>
      <c r="C75" s="3"/>
      <c r="D75" s="3"/>
      <c r="E75" s="3"/>
    </row>
    <row r="76" spans="1:5" x14ac:dyDescent="0.25">
      <c r="A76" s="1"/>
      <c r="B76" s="4"/>
      <c r="C76" s="4"/>
      <c r="D76" s="4"/>
      <c r="E76" s="4"/>
    </row>
    <row r="77" spans="1:5" x14ac:dyDescent="0.25">
      <c r="A77" s="1"/>
      <c r="B77" s="4"/>
      <c r="C77" s="4"/>
      <c r="D77" s="4"/>
      <c r="E77" s="4"/>
    </row>
    <row r="78" spans="1:5" x14ac:dyDescent="0.25">
      <c r="A78" s="1"/>
      <c r="B78" s="3"/>
      <c r="C78" s="3"/>
      <c r="D78" s="3"/>
      <c r="E78" s="4"/>
    </row>
    <row r="79" spans="1:5" x14ac:dyDescent="0.25">
      <c r="A79" s="1"/>
      <c r="B79" s="4"/>
      <c r="C79" s="4"/>
      <c r="D79" s="4"/>
      <c r="E79" s="4"/>
    </row>
    <row r="80" spans="1:5" x14ac:dyDescent="0.25">
      <c r="B80" s="3"/>
      <c r="C80" s="3"/>
      <c r="D80" s="3"/>
      <c r="E80" s="3"/>
    </row>
    <row r="81" spans="1:5" x14ac:dyDescent="0.25">
      <c r="A81" s="1"/>
      <c r="B81" s="3"/>
      <c r="C81" s="3"/>
      <c r="D81" s="3"/>
      <c r="E81" s="3"/>
    </row>
    <row r="82" spans="1:5" x14ac:dyDescent="0.25">
      <c r="B82" s="3"/>
      <c r="C82" s="3"/>
      <c r="D82" s="3"/>
      <c r="E82" s="3"/>
    </row>
    <row r="83" spans="1:5" x14ac:dyDescent="0.25">
      <c r="B83" s="3"/>
      <c r="C83" s="3"/>
      <c r="D83" s="3"/>
      <c r="E83" s="3"/>
    </row>
    <row r="84" spans="1:5" x14ac:dyDescent="0.25">
      <c r="B84" s="3"/>
      <c r="C84" s="3"/>
      <c r="D84" s="3"/>
      <c r="E84" s="3"/>
    </row>
    <row r="85" spans="1:5" x14ac:dyDescent="0.25">
      <c r="B85" s="3"/>
      <c r="C85" s="3"/>
      <c r="D85" s="3"/>
      <c r="E85" s="3"/>
    </row>
    <row r="86" spans="1:5" x14ac:dyDescent="0.25">
      <c r="B86" s="3"/>
      <c r="C86" s="3"/>
      <c r="D86" s="3"/>
      <c r="E86" s="3"/>
    </row>
    <row r="87" spans="1:5" x14ac:dyDescent="0.25">
      <c r="B87" s="3"/>
      <c r="C87" s="3"/>
      <c r="D87" s="3"/>
      <c r="E87" s="3"/>
    </row>
    <row r="88" spans="1:5" x14ac:dyDescent="0.25">
      <c r="D88" s="3"/>
      <c r="E88" s="3"/>
    </row>
    <row r="89" spans="1:5" x14ac:dyDescent="0.25">
      <c r="D89" s="3"/>
      <c r="E89" s="3"/>
    </row>
    <row r="90" spans="1:5" x14ac:dyDescent="0.25">
      <c r="D90" s="3"/>
      <c r="E90" s="3"/>
    </row>
    <row r="91" spans="1:5" x14ac:dyDescent="0.25">
      <c r="D91" s="3"/>
      <c r="E91" s="3"/>
    </row>
    <row r="92" spans="1:5" x14ac:dyDescent="0.25">
      <c r="D92" s="3"/>
      <c r="E92" s="3"/>
    </row>
    <row r="93" spans="1:5" x14ac:dyDescent="0.25">
      <c r="D93" s="3"/>
      <c r="E93" s="3"/>
    </row>
    <row r="94" spans="1:5" x14ac:dyDescent="0.25">
      <c r="D94" s="3"/>
      <c r="E94" s="3"/>
    </row>
    <row r="95" spans="1:5" x14ac:dyDescent="0.25">
      <c r="D95" s="3"/>
      <c r="E95" s="3"/>
    </row>
    <row r="96" spans="1:5" x14ac:dyDescent="0.25">
      <c r="D96" s="3"/>
      <c r="E96" s="3"/>
    </row>
    <row r="97" spans="4:5" x14ac:dyDescent="0.25">
      <c r="D97" s="3"/>
      <c r="E97" s="3"/>
    </row>
    <row r="98" spans="4:5" x14ac:dyDescent="0.25">
      <c r="D98" s="3"/>
      <c r="E98" s="3"/>
    </row>
    <row r="99" spans="4:5" x14ac:dyDescent="0.25">
      <c r="D99" s="3"/>
      <c r="E99" s="3"/>
    </row>
    <row r="100" spans="4:5" x14ac:dyDescent="0.25">
      <c r="D100" s="3"/>
      <c r="E100" s="3"/>
    </row>
    <row r="101" spans="4:5" x14ac:dyDescent="0.25">
      <c r="D101" s="3"/>
      <c r="E101" s="3"/>
    </row>
    <row r="102" spans="4:5" x14ac:dyDescent="0.25">
      <c r="D102" s="3"/>
      <c r="E102" s="3"/>
    </row>
    <row r="103" spans="4:5" x14ac:dyDescent="0.25">
      <c r="D103" s="3"/>
      <c r="E103" s="3"/>
    </row>
    <row r="104" spans="4:5" x14ac:dyDescent="0.25">
      <c r="D104" s="3"/>
      <c r="E104" s="3"/>
    </row>
    <row r="105" spans="4:5" x14ac:dyDescent="0.25">
      <c r="D105" s="3"/>
      <c r="E105" s="3"/>
    </row>
    <row r="106" spans="4:5" x14ac:dyDescent="0.25">
      <c r="D106" s="3"/>
      <c r="E106" s="3"/>
    </row>
    <row r="107" spans="4:5" x14ac:dyDescent="0.25">
      <c r="D107" s="3"/>
      <c r="E107" s="3"/>
    </row>
    <row r="108" spans="4:5" x14ac:dyDescent="0.25">
      <c r="D108" s="3"/>
      <c r="E108" s="3"/>
    </row>
    <row r="109" spans="4:5" x14ac:dyDescent="0.25">
      <c r="D109" s="3"/>
      <c r="E109" s="3"/>
    </row>
    <row r="110" spans="4:5" x14ac:dyDescent="0.25">
      <c r="D110" s="3"/>
      <c r="E110" s="3"/>
    </row>
    <row r="111" spans="4:5" x14ac:dyDescent="0.25">
      <c r="D111" s="3"/>
      <c r="E111" s="3"/>
    </row>
    <row r="112" spans="4:5" x14ac:dyDescent="0.25">
      <c r="D112" s="3"/>
      <c r="E112" s="3"/>
    </row>
    <row r="113" spans="4:5" x14ac:dyDescent="0.25">
      <c r="D113" s="3"/>
      <c r="E113" s="3"/>
    </row>
    <row r="114" spans="4:5" x14ac:dyDescent="0.25">
      <c r="D114" s="3"/>
      <c r="E114" s="3"/>
    </row>
    <row r="115" spans="4:5" x14ac:dyDescent="0.25">
      <c r="D115" s="3"/>
      <c r="E115" s="3"/>
    </row>
    <row r="116" spans="4:5" x14ac:dyDescent="0.25">
      <c r="D116" s="3"/>
      <c r="E116" s="3"/>
    </row>
    <row r="117" spans="4:5" x14ac:dyDescent="0.25">
      <c r="D117" s="3"/>
      <c r="E117" s="3"/>
    </row>
    <row r="118" spans="4:5" x14ac:dyDescent="0.25">
      <c r="D118" s="3"/>
      <c r="E118" s="3"/>
    </row>
    <row r="119" spans="4:5" x14ac:dyDescent="0.25">
      <c r="D119" s="3"/>
      <c r="E119" s="3"/>
    </row>
    <row r="120" spans="4:5" x14ac:dyDescent="0.25">
      <c r="D120" s="3"/>
      <c r="E120" s="3"/>
    </row>
    <row r="121" spans="4:5" x14ac:dyDescent="0.25">
      <c r="D121" s="3"/>
      <c r="E121" s="3"/>
    </row>
    <row r="122" spans="4:5" x14ac:dyDescent="0.25">
      <c r="D122" s="3"/>
      <c r="E122" s="3"/>
    </row>
    <row r="123" spans="4:5" x14ac:dyDescent="0.25">
      <c r="D123" s="3"/>
      <c r="E123" s="3"/>
    </row>
    <row r="124" spans="4:5" x14ac:dyDescent="0.25">
      <c r="D124" s="3"/>
      <c r="E124" s="3"/>
    </row>
    <row r="125" spans="4:5" x14ac:dyDescent="0.25">
      <c r="D125" s="3"/>
    </row>
    <row r="126" spans="4:5" x14ac:dyDescent="0.25">
      <c r="D126" s="3"/>
    </row>
    <row r="127" spans="4:5" x14ac:dyDescent="0.25">
      <c r="D127" s="3"/>
    </row>
    <row r="128" spans="4:5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D8" sqref="D8"/>
    </sheetView>
  </sheetViews>
  <sheetFormatPr defaultRowHeight="15" x14ac:dyDescent="0.25"/>
  <cols>
    <col min="1" max="1" width="31.140625" bestFit="1" customWidth="1"/>
    <col min="2" max="2" width="14.28515625" bestFit="1" customWidth="1"/>
    <col min="3" max="3" width="13.42578125" bestFit="1" customWidth="1"/>
    <col min="4" max="4" width="16.7109375" bestFit="1" customWidth="1"/>
    <col min="5" max="5" width="13.42578125" bestFit="1" customWidth="1"/>
    <col min="6" max="6" width="16" bestFit="1" customWidth="1"/>
    <col min="7" max="7" width="9.85546875" bestFit="1" customWidth="1"/>
  </cols>
  <sheetData>
    <row r="1" spans="1:7" ht="15.75" x14ac:dyDescent="0.25">
      <c r="A1" s="14" t="s">
        <v>0</v>
      </c>
      <c r="B1" s="9"/>
      <c r="C1" s="9"/>
      <c r="D1" s="9"/>
      <c r="E1" s="9"/>
      <c r="F1" s="9"/>
    </row>
    <row r="2" spans="1:7" ht="15.75" x14ac:dyDescent="0.25">
      <c r="A2" s="14" t="s">
        <v>58</v>
      </c>
      <c r="B2" s="9"/>
      <c r="C2" s="9"/>
      <c r="D2" s="9"/>
      <c r="E2" s="9"/>
      <c r="F2" s="9"/>
    </row>
    <row r="3" spans="1:7" ht="15.75" x14ac:dyDescent="0.25">
      <c r="A3" s="1" t="s">
        <v>48</v>
      </c>
      <c r="B3" s="12" t="s">
        <v>41</v>
      </c>
      <c r="C3" s="12" t="s">
        <v>39</v>
      </c>
      <c r="D3" s="12" t="s">
        <v>40</v>
      </c>
      <c r="E3" s="12" t="s">
        <v>41</v>
      </c>
      <c r="F3" s="12" t="s">
        <v>39</v>
      </c>
      <c r="G3" s="12" t="s">
        <v>40</v>
      </c>
    </row>
    <row r="4" spans="1:7" ht="15.75" x14ac:dyDescent="0.25">
      <c r="A4" s="1"/>
      <c r="B4" s="13">
        <v>43008</v>
      </c>
      <c r="C4" s="13">
        <v>43100</v>
      </c>
      <c r="D4" s="13">
        <v>43190</v>
      </c>
      <c r="E4" s="13">
        <v>43373</v>
      </c>
      <c r="F4" s="13">
        <v>43465</v>
      </c>
      <c r="G4" s="25">
        <v>43190</v>
      </c>
    </row>
    <row r="5" spans="1:7" x14ac:dyDescent="0.25">
      <c r="A5" s="17" t="s">
        <v>59</v>
      </c>
      <c r="B5" s="3">
        <v>139520265</v>
      </c>
      <c r="C5" s="3">
        <v>291453091</v>
      </c>
      <c r="D5" s="3">
        <v>435225066</v>
      </c>
      <c r="E5" s="3">
        <v>136053608</v>
      </c>
      <c r="F5" s="3">
        <v>259770285</v>
      </c>
    </row>
    <row r="6" spans="1:7" x14ac:dyDescent="0.25">
      <c r="A6" t="s">
        <v>18</v>
      </c>
      <c r="B6" s="3">
        <v>99254814</v>
      </c>
      <c r="C6" s="3">
        <v>207242842</v>
      </c>
      <c r="D6" s="3">
        <v>306912357</v>
      </c>
      <c r="E6" s="3">
        <v>97078369</v>
      </c>
      <c r="F6" s="3">
        <v>186282617</v>
      </c>
    </row>
    <row r="7" spans="1:7" x14ac:dyDescent="0.25">
      <c r="A7" s="17" t="s">
        <v>60</v>
      </c>
      <c r="B7" s="4">
        <f t="shared" ref="B7:F7" si="0">B5-B6</f>
        <v>40265451</v>
      </c>
      <c r="C7" s="4">
        <f>C5-C6</f>
        <v>84210249</v>
      </c>
      <c r="D7" s="4">
        <f>D5-D6</f>
        <v>128312709</v>
      </c>
      <c r="E7" s="4">
        <f t="shared" si="0"/>
        <v>38975239</v>
      </c>
      <c r="F7" s="4">
        <f t="shared" si="0"/>
        <v>73487668</v>
      </c>
    </row>
    <row r="8" spans="1:7" x14ac:dyDescent="0.25">
      <c r="B8" s="3"/>
      <c r="C8" s="3"/>
      <c r="D8" s="3"/>
      <c r="E8" s="3"/>
    </row>
    <row r="9" spans="1:7" x14ac:dyDescent="0.25">
      <c r="A9" s="17" t="s">
        <v>61</v>
      </c>
      <c r="B9" s="4">
        <f t="shared" ref="B9:C9" si="1">SUM(B10:B11)</f>
        <v>8952776</v>
      </c>
      <c r="C9" s="4">
        <f t="shared" si="1"/>
        <v>19127708</v>
      </c>
      <c r="D9" s="4">
        <f>SUM(D10:D11)</f>
        <v>30293475</v>
      </c>
      <c r="E9" s="4">
        <f>SUM(E10:E11)</f>
        <v>9145934</v>
      </c>
      <c r="F9" s="4">
        <f>SUM(F10:F11)</f>
        <v>19365431</v>
      </c>
    </row>
    <row r="10" spans="1:7" x14ac:dyDescent="0.25">
      <c r="A10" t="s">
        <v>19</v>
      </c>
      <c r="B10" s="3">
        <v>7290149</v>
      </c>
      <c r="C10" s="3">
        <v>15845227</v>
      </c>
      <c r="D10" s="3">
        <v>25597691</v>
      </c>
      <c r="E10" s="3">
        <v>7444069</v>
      </c>
      <c r="F10" s="3">
        <v>15835453</v>
      </c>
    </row>
    <row r="11" spans="1:7" x14ac:dyDescent="0.25">
      <c r="A11" t="s">
        <v>20</v>
      </c>
      <c r="B11" s="3">
        <v>1662627</v>
      </c>
      <c r="C11" s="3">
        <v>3282481</v>
      </c>
      <c r="D11" s="3">
        <v>4695784</v>
      </c>
      <c r="E11" s="3">
        <v>1701865</v>
      </c>
      <c r="F11" s="3">
        <v>3529978</v>
      </c>
    </row>
    <row r="12" spans="1:7" x14ac:dyDescent="0.25">
      <c r="A12" s="17" t="s">
        <v>62</v>
      </c>
      <c r="B12" s="4">
        <f t="shared" ref="B12:F12" si="2">B7-B9</f>
        <v>31312675</v>
      </c>
      <c r="C12" s="4">
        <f t="shared" si="2"/>
        <v>65082541</v>
      </c>
      <c r="D12" s="4">
        <f t="shared" si="2"/>
        <v>98019234</v>
      </c>
      <c r="E12" s="4">
        <f t="shared" si="2"/>
        <v>29829305</v>
      </c>
      <c r="F12" s="4">
        <f t="shared" si="2"/>
        <v>54122237</v>
      </c>
    </row>
    <row r="13" spans="1:7" x14ac:dyDescent="0.25">
      <c r="A13" s="18" t="s">
        <v>63</v>
      </c>
      <c r="B13" s="3"/>
      <c r="C13" s="3"/>
      <c r="D13" s="3"/>
      <c r="E13" s="3"/>
    </row>
    <row r="14" spans="1:7" x14ac:dyDescent="0.25">
      <c r="A14" s="2" t="s">
        <v>21</v>
      </c>
      <c r="B14" s="3">
        <v>4992161</v>
      </c>
      <c r="C14" s="3">
        <v>7524544</v>
      </c>
      <c r="D14" s="3">
        <v>10274580</v>
      </c>
      <c r="E14" s="3">
        <v>5176403</v>
      </c>
      <c r="F14" s="3">
        <v>8574215</v>
      </c>
    </row>
    <row r="15" spans="1:7" x14ac:dyDescent="0.25">
      <c r="A15" t="s">
        <v>22</v>
      </c>
      <c r="B15" s="3">
        <v>94110</v>
      </c>
      <c r="C15" s="3">
        <v>316784</v>
      </c>
      <c r="D15" s="3">
        <v>425874</v>
      </c>
      <c r="E15" s="3">
        <v>76485</v>
      </c>
      <c r="F15" s="3">
        <v>425875</v>
      </c>
    </row>
    <row r="16" spans="1:7" x14ac:dyDescent="0.25">
      <c r="A16" s="17" t="s">
        <v>64</v>
      </c>
      <c r="B16" s="4">
        <f t="shared" ref="B16:F16" si="3">B12-B14+B15</f>
        <v>26414624</v>
      </c>
      <c r="C16" s="4">
        <f t="shared" si="3"/>
        <v>57874781</v>
      </c>
      <c r="D16" s="4">
        <f t="shared" si="3"/>
        <v>88170528</v>
      </c>
      <c r="E16" s="4">
        <f t="shared" si="3"/>
        <v>24729387</v>
      </c>
      <c r="F16" s="4">
        <f t="shared" si="3"/>
        <v>45973897</v>
      </c>
    </row>
    <row r="17" spans="1:6" x14ac:dyDescent="0.25">
      <c r="A17" t="s">
        <v>23</v>
      </c>
      <c r="B17" s="3">
        <v>1257839</v>
      </c>
      <c r="C17" s="3">
        <v>2755942</v>
      </c>
      <c r="D17" s="3">
        <v>4198597</v>
      </c>
      <c r="E17" s="3">
        <v>1177590</v>
      </c>
      <c r="F17" s="3">
        <v>2189233</v>
      </c>
    </row>
    <row r="18" spans="1:6" x14ac:dyDescent="0.25">
      <c r="A18" s="17" t="s">
        <v>65</v>
      </c>
      <c r="B18" s="4">
        <f t="shared" ref="B18:F18" si="4">B16-B17</f>
        <v>25156785</v>
      </c>
      <c r="C18" s="4">
        <f t="shared" si="4"/>
        <v>55118839</v>
      </c>
      <c r="D18" s="4">
        <f t="shared" si="4"/>
        <v>83971931</v>
      </c>
      <c r="E18" s="4">
        <f t="shared" si="4"/>
        <v>23551797</v>
      </c>
      <c r="F18" s="4">
        <f t="shared" si="4"/>
        <v>43784664</v>
      </c>
    </row>
    <row r="19" spans="1:6" x14ac:dyDescent="0.25">
      <c r="A19" s="21" t="s">
        <v>66</v>
      </c>
      <c r="B19" s="4">
        <f t="shared" ref="B19:C19" si="5">SUM(B20:B21)</f>
        <v>-6289196</v>
      </c>
      <c r="C19" s="4">
        <f t="shared" si="5"/>
        <v>-13779710</v>
      </c>
      <c r="D19" s="4">
        <f>SUM(D20:D21)</f>
        <v>-20992983</v>
      </c>
      <c r="E19" s="4">
        <f>SUM(E20:E21)</f>
        <v>-5842058</v>
      </c>
      <c r="F19" s="4">
        <f>SUM(F20:F21)</f>
        <v>-10946166</v>
      </c>
    </row>
    <row r="20" spans="1:6" x14ac:dyDescent="0.25">
      <c r="A20" t="s">
        <v>24</v>
      </c>
      <c r="B20" s="3">
        <v>-2474408</v>
      </c>
      <c r="C20" s="3">
        <v>-5171417</v>
      </c>
      <c r="D20" s="3">
        <v>-7589786</v>
      </c>
      <c r="E20" s="3">
        <v>-2364802</v>
      </c>
      <c r="F20" s="3">
        <v>-3336278</v>
      </c>
    </row>
    <row r="21" spans="1:6" x14ac:dyDescent="0.25">
      <c r="A21" t="s">
        <v>25</v>
      </c>
      <c r="B21" s="3">
        <v>-3814788</v>
      </c>
      <c r="C21" s="3">
        <v>-8608293</v>
      </c>
      <c r="D21" s="3">
        <v>-13403197</v>
      </c>
      <c r="E21" s="3">
        <v>-3477256</v>
      </c>
      <c r="F21" s="3">
        <v>-7609888</v>
      </c>
    </row>
    <row r="22" spans="1:6" x14ac:dyDescent="0.25">
      <c r="A22" s="17" t="s">
        <v>67</v>
      </c>
      <c r="B22" s="4">
        <f>(B18+B19)-1</f>
        <v>18867588</v>
      </c>
      <c r="C22" s="4">
        <f>(C18+C19)+2</f>
        <v>41339131</v>
      </c>
      <c r="D22" s="4">
        <f>(D18+D19)+1</f>
        <v>62978949</v>
      </c>
      <c r="E22" s="4">
        <f>E18+E19</f>
        <v>17709739</v>
      </c>
      <c r="F22" s="4">
        <f>F18+F19</f>
        <v>32838498</v>
      </c>
    </row>
    <row r="23" spans="1:6" x14ac:dyDescent="0.25">
      <c r="B23" s="3"/>
      <c r="C23" s="3"/>
      <c r="D23" s="3"/>
      <c r="E23" s="3"/>
    </row>
    <row r="24" spans="1:6" x14ac:dyDescent="0.25">
      <c r="A24" s="17" t="s">
        <v>68</v>
      </c>
      <c r="B24" s="8">
        <f>B22/('1'!B31/10)</f>
        <v>0.26204983333333332</v>
      </c>
      <c r="C24" s="8">
        <f>C22/('1'!C31/10)</f>
        <v>0.57415459722222217</v>
      </c>
      <c r="D24" s="8">
        <f>D22/('1'!D31/10)</f>
        <v>0.87470762499999999</v>
      </c>
      <c r="E24" s="8">
        <f>E22/('1'!E31/10)</f>
        <v>0.24596859722222222</v>
      </c>
      <c r="F24" s="8">
        <f>F22/('1'!F31/10)</f>
        <v>0.45609024999999997</v>
      </c>
    </row>
    <row r="25" spans="1:6" x14ac:dyDescent="0.25">
      <c r="A25" s="18" t="s">
        <v>69</v>
      </c>
      <c r="B25" s="3">
        <f>'1'!B31/10</f>
        <v>72000000</v>
      </c>
      <c r="C25" s="3">
        <f>'1'!C31/10</f>
        <v>72000000</v>
      </c>
      <c r="D25" s="3">
        <f>'1'!D31/10</f>
        <v>72000000</v>
      </c>
      <c r="E25" s="3">
        <f>'1'!E31/10</f>
        <v>72000000</v>
      </c>
      <c r="F25" s="3">
        <f>'1'!F31/10</f>
        <v>72000000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Normal="100" workbookViewId="0">
      <pane xSplit="1" ySplit="5" topLeftCell="B18" activePane="bottomRight" state="frozen"/>
      <selection pane="topRight" activeCell="B1" sqref="B1"/>
      <selection pane="bottomLeft" activeCell="A4" sqref="A4"/>
      <selection pane="bottomRight" activeCell="K29" sqref="K29"/>
    </sheetView>
  </sheetViews>
  <sheetFormatPr defaultRowHeight="15" x14ac:dyDescent="0.25"/>
  <cols>
    <col min="1" max="1" width="39.85546875" bestFit="1" customWidth="1"/>
    <col min="2" max="3" width="16.28515625" bestFit="1" customWidth="1"/>
    <col min="4" max="4" width="17" bestFit="1" customWidth="1"/>
    <col min="5" max="6" width="16.28515625" bestFit="1" customWidth="1"/>
  </cols>
  <sheetData>
    <row r="1" spans="1:6" s="2" customFormat="1" x14ac:dyDescent="0.25">
      <c r="A1" s="1" t="s">
        <v>0</v>
      </c>
    </row>
    <row r="2" spans="1:6" s="2" customFormat="1" x14ac:dyDescent="0.25">
      <c r="A2" s="1" t="s">
        <v>49</v>
      </c>
    </row>
    <row r="3" spans="1:6" s="2" customFormat="1" x14ac:dyDescent="0.25">
      <c r="A3" s="1" t="s">
        <v>48</v>
      </c>
    </row>
    <row r="4" spans="1:6" s="2" customFormat="1" x14ac:dyDescent="0.25">
      <c r="A4" s="1"/>
      <c r="B4" s="15" t="s">
        <v>41</v>
      </c>
      <c r="C4" s="15" t="s">
        <v>39</v>
      </c>
      <c r="D4" s="15" t="s">
        <v>40</v>
      </c>
      <c r="E4" s="15" t="s">
        <v>41</v>
      </c>
      <c r="F4" s="15" t="s">
        <v>39</v>
      </c>
    </row>
    <row r="5" spans="1:6" s="2" customFormat="1" x14ac:dyDescent="0.25">
      <c r="A5" s="1"/>
      <c r="B5" s="16">
        <v>43008</v>
      </c>
      <c r="C5" s="16">
        <v>43100</v>
      </c>
      <c r="D5" s="16">
        <v>43190</v>
      </c>
      <c r="E5" s="16">
        <v>43373</v>
      </c>
      <c r="F5" s="16">
        <v>43465</v>
      </c>
    </row>
    <row r="6" spans="1:6" x14ac:dyDescent="0.25">
      <c r="A6" s="17" t="s">
        <v>50</v>
      </c>
      <c r="B6" s="5">
        <f>SUM(B7:B8)-SUM(B9:B12)</f>
        <v>51527021</v>
      </c>
      <c r="C6" s="5">
        <f>SUM(C7:C8)-SUM(C9:C12)</f>
        <v>93817965</v>
      </c>
      <c r="D6" s="5">
        <f>SUM(D7:D8)-SUM(D9:D12)</f>
        <v>125785083</v>
      </c>
      <c r="E6" s="5">
        <f>SUM(E7:E8)-SUM(E9:E12)</f>
        <v>41875146</v>
      </c>
      <c r="F6" s="5">
        <f>SUM(F7:F8)-SUM(F9:F12)</f>
        <v>73203289</v>
      </c>
    </row>
    <row r="7" spans="1:6" x14ac:dyDescent="0.25">
      <c r="A7" t="s">
        <v>26</v>
      </c>
      <c r="B7" s="19">
        <v>150679056</v>
      </c>
      <c r="C7" s="19">
        <v>292647853</v>
      </c>
      <c r="D7" s="19">
        <v>438747709</v>
      </c>
      <c r="E7" s="19">
        <v>148593828</v>
      </c>
      <c r="F7" s="19">
        <v>259643984</v>
      </c>
    </row>
    <row r="8" spans="1:6" x14ac:dyDescent="0.25">
      <c r="A8" t="s">
        <v>27</v>
      </c>
      <c r="B8" s="19">
        <v>94110</v>
      </c>
      <c r="C8" s="19">
        <v>316784</v>
      </c>
      <c r="D8" s="19">
        <v>425874</v>
      </c>
      <c r="E8" s="19">
        <v>76485</v>
      </c>
      <c r="F8" s="19">
        <v>425875</v>
      </c>
    </row>
    <row r="9" spans="1:6" x14ac:dyDescent="0.25">
      <c r="A9" s="2" t="s">
        <v>28</v>
      </c>
      <c r="B9" s="19">
        <v>92434307</v>
      </c>
      <c r="C9" s="19">
        <v>181890605</v>
      </c>
      <c r="D9" s="19">
        <v>289132139</v>
      </c>
      <c r="E9" s="19">
        <v>96962441</v>
      </c>
      <c r="F9" s="19">
        <v>171108652</v>
      </c>
    </row>
    <row r="10" spans="1:6" x14ac:dyDescent="0.25">
      <c r="A10" s="2" t="s">
        <v>29</v>
      </c>
      <c r="B10" s="19">
        <v>1819677</v>
      </c>
      <c r="C10" s="19">
        <v>9731523</v>
      </c>
      <c r="D10" s="19">
        <v>13981781</v>
      </c>
      <c r="E10" s="19">
        <v>4656323</v>
      </c>
      <c r="F10" s="19">
        <v>7183703</v>
      </c>
    </row>
    <row r="11" spans="1:6" x14ac:dyDescent="0.25">
      <c r="A11" s="2" t="s">
        <v>43</v>
      </c>
      <c r="B11" s="19"/>
      <c r="C11" s="19"/>
      <c r="D11" s="19"/>
      <c r="E11" s="19">
        <v>5176403</v>
      </c>
      <c r="F11" s="19"/>
    </row>
    <row r="12" spans="1:6" x14ac:dyDescent="0.25">
      <c r="A12" s="2" t="s">
        <v>30</v>
      </c>
      <c r="B12" s="19">
        <v>4992161</v>
      </c>
      <c r="C12" s="19">
        <v>7524544</v>
      </c>
      <c r="D12" s="19">
        <v>10274580</v>
      </c>
      <c r="E12" s="19"/>
      <c r="F12" s="19">
        <v>8574215</v>
      </c>
    </row>
    <row r="13" spans="1:6" x14ac:dyDescent="0.25">
      <c r="A13" s="1"/>
      <c r="B13" s="5"/>
      <c r="C13" s="5"/>
      <c r="D13" s="5"/>
      <c r="E13" s="5"/>
      <c r="F13" s="5"/>
    </row>
    <row r="14" spans="1:6" x14ac:dyDescent="0.25">
      <c r="A14" s="1"/>
      <c r="B14" s="19"/>
      <c r="C14" s="19"/>
      <c r="D14" s="19"/>
      <c r="E14" s="19"/>
      <c r="F14" s="19"/>
    </row>
    <row r="15" spans="1:6" x14ac:dyDescent="0.25">
      <c r="A15" s="17" t="s">
        <v>51</v>
      </c>
      <c r="B15" s="19"/>
      <c r="C15" s="19"/>
      <c r="D15" s="19"/>
      <c r="E15" s="19"/>
      <c r="F15" s="19"/>
    </row>
    <row r="16" spans="1:6" x14ac:dyDescent="0.25">
      <c r="A16" s="2" t="s">
        <v>42</v>
      </c>
      <c r="B16" s="19"/>
      <c r="C16" s="19"/>
      <c r="D16" s="19"/>
      <c r="E16" s="19"/>
      <c r="F16" s="19">
        <v>-2376879</v>
      </c>
    </row>
    <row r="17" spans="1:7" x14ac:dyDescent="0.25">
      <c r="A17" s="2" t="s">
        <v>31</v>
      </c>
      <c r="B17" s="19">
        <v>-50960260</v>
      </c>
      <c r="C17" s="19">
        <v>-94960260</v>
      </c>
      <c r="D17" s="19">
        <v>-106960260</v>
      </c>
      <c r="E17" s="19">
        <v>-38869725</v>
      </c>
      <c r="F17" s="19">
        <v>-70317651</v>
      </c>
    </row>
    <row r="18" spans="1:7" x14ac:dyDescent="0.25">
      <c r="A18" s="1"/>
      <c r="B18" s="5">
        <f t="shared" ref="B18:C18" si="0">B17</f>
        <v>-50960260</v>
      </c>
      <c r="C18" s="5">
        <f t="shared" si="0"/>
        <v>-94960260</v>
      </c>
      <c r="D18" s="5">
        <f>D17</f>
        <v>-106960260</v>
      </c>
      <c r="E18" s="5">
        <f t="shared" ref="E18" si="1">E17</f>
        <v>-38869725</v>
      </c>
      <c r="F18" s="5">
        <f>F17+F16</f>
        <v>-72694530</v>
      </c>
    </row>
    <row r="19" spans="1:7" x14ac:dyDescent="0.25">
      <c r="B19" s="19"/>
      <c r="C19" s="19"/>
      <c r="D19" s="19"/>
      <c r="E19" s="19"/>
      <c r="F19" s="19"/>
    </row>
    <row r="20" spans="1:7" x14ac:dyDescent="0.25">
      <c r="A20" s="17" t="s">
        <v>52</v>
      </c>
      <c r="B20" s="19"/>
      <c r="C20" s="19"/>
      <c r="D20" s="19"/>
      <c r="E20" s="19"/>
      <c r="F20" s="19"/>
    </row>
    <row r="21" spans="1:7" x14ac:dyDescent="0.25">
      <c r="A21" s="2" t="s">
        <v>32</v>
      </c>
      <c r="B21" s="19">
        <v>-1541695</v>
      </c>
      <c r="C21" s="19">
        <v>668493</v>
      </c>
      <c r="D21" s="19">
        <v>2134240</v>
      </c>
      <c r="E21" s="19">
        <v>189528</v>
      </c>
      <c r="F21" s="19">
        <v>2369979</v>
      </c>
    </row>
    <row r="22" spans="1:7" x14ac:dyDescent="0.25">
      <c r="A22" s="2" t="s">
        <v>33</v>
      </c>
      <c r="B22" s="19">
        <v>-358940</v>
      </c>
      <c r="C22" s="19">
        <v>-52468</v>
      </c>
      <c r="D22" s="19">
        <v>-22347468</v>
      </c>
      <c r="E22" s="19">
        <v>-245365</v>
      </c>
      <c r="F22" s="19">
        <v>-382458</v>
      </c>
    </row>
    <row r="23" spans="1:7" x14ac:dyDescent="0.25">
      <c r="A23" s="2" t="s">
        <v>34</v>
      </c>
      <c r="B23" s="19"/>
      <c r="C23" s="19"/>
      <c r="D23" s="19"/>
      <c r="E23" s="19"/>
      <c r="F23" s="19"/>
    </row>
    <row r="24" spans="1:7" x14ac:dyDescent="0.25">
      <c r="A24" s="1"/>
      <c r="B24" s="5">
        <f>SUM(B21:B23)</f>
        <v>-1900635</v>
      </c>
      <c r="C24" s="5">
        <f t="shared" ref="C24" si="2">SUM(C21:C22)</f>
        <v>616025</v>
      </c>
      <c r="D24" s="5">
        <f>SUM(D21:D22)</f>
        <v>-20213228</v>
      </c>
      <c r="E24" s="5">
        <f>SUM(E21:E22)</f>
        <v>-55837</v>
      </c>
      <c r="F24" s="5">
        <f>SUM(F21:F22)</f>
        <v>1987521</v>
      </c>
    </row>
    <row r="25" spans="1:7" x14ac:dyDescent="0.25">
      <c r="A25" s="1" t="s">
        <v>53</v>
      </c>
      <c r="B25" s="5">
        <f>B13+B18+B24</f>
        <v>-52860895</v>
      </c>
      <c r="C25" s="5">
        <f>C13+C18+C24</f>
        <v>-94344235</v>
      </c>
      <c r="D25" s="5">
        <f>D13+D18+D24</f>
        <v>-127173488</v>
      </c>
      <c r="E25" s="5">
        <f>E13+E18+E24</f>
        <v>-38925562</v>
      </c>
      <c r="F25" s="5">
        <f>F13+F18+F24</f>
        <v>-70707009</v>
      </c>
    </row>
    <row r="26" spans="1:7" x14ac:dyDescent="0.25">
      <c r="A26" s="18" t="s">
        <v>54</v>
      </c>
      <c r="B26" s="19">
        <v>33638088</v>
      </c>
      <c r="C26" s="5">
        <v>33638088</v>
      </c>
      <c r="D26" s="5">
        <v>33638088</v>
      </c>
      <c r="E26" s="5">
        <v>34377412</v>
      </c>
      <c r="F26" s="5">
        <v>34377412</v>
      </c>
    </row>
    <row r="27" spans="1:7" x14ac:dyDescent="0.25">
      <c r="A27" s="17" t="s">
        <v>55</v>
      </c>
      <c r="B27" s="5">
        <f>SUM(B25:B26)</f>
        <v>-19222807</v>
      </c>
      <c r="C27" s="5">
        <f t="shared" ref="C27" si="3">SUM(C25:C26)+1</f>
        <v>-60706146</v>
      </c>
      <c r="D27" s="5">
        <f>SUM(D25:D26)+1</f>
        <v>-93535399</v>
      </c>
      <c r="E27" s="5">
        <f>SUM(E25:E26)</f>
        <v>-4548150</v>
      </c>
      <c r="F27" s="5">
        <f>SUM(F25:F26)</f>
        <v>-36329597</v>
      </c>
    </row>
    <row r="28" spans="1:7" x14ac:dyDescent="0.25">
      <c r="B28" s="19"/>
      <c r="C28" s="19"/>
      <c r="D28" s="19"/>
      <c r="E28" s="19"/>
      <c r="F28" s="19"/>
    </row>
    <row r="29" spans="1:7" x14ac:dyDescent="0.25">
      <c r="A29" s="17" t="s">
        <v>56</v>
      </c>
      <c r="B29" s="20">
        <f>B6/('1'!B31/10)</f>
        <v>0.7156530694444444</v>
      </c>
      <c r="C29" s="20">
        <f>C6/('1'!C31/10)</f>
        <v>1.3030272916666668</v>
      </c>
      <c r="D29" s="20">
        <f>D6/('1'!D31/10)</f>
        <v>1.7470150416666668</v>
      </c>
      <c r="E29" s="20">
        <f>E6/('1'!E31/10)</f>
        <v>0.58159925000000001</v>
      </c>
      <c r="F29" s="20">
        <f>F6/('1'!F31/10)</f>
        <v>1.0167123472222221</v>
      </c>
      <c r="G29" s="20"/>
    </row>
    <row r="30" spans="1:7" x14ac:dyDescent="0.25">
      <c r="A30" s="17" t="s">
        <v>57</v>
      </c>
      <c r="B30" s="3">
        <f>'1'!B31/10</f>
        <v>72000000</v>
      </c>
      <c r="C30" s="3">
        <f>'1'!C31/10</f>
        <v>72000000</v>
      </c>
      <c r="D30" s="3">
        <f>'1'!D31/10</f>
        <v>72000000</v>
      </c>
      <c r="E30" s="3">
        <f>'1'!E31/10</f>
        <v>72000000</v>
      </c>
      <c r="F30" s="3">
        <f>'1'!F31/10</f>
        <v>72000000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" sqref="C2"/>
    </sheetView>
  </sheetViews>
  <sheetFormatPr defaultRowHeight="15" x14ac:dyDescent="0.25"/>
  <cols>
    <col min="1" max="1" width="16.5703125" bestFit="1" customWidth="1"/>
    <col min="2" max="2" width="11.7109375" customWidth="1"/>
    <col min="3" max="3" width="13.140625" customWidth="1"/>
    <col min="4" max="4" width="15" customWidth="1"/>
    <col min="5" max="5" width="13.28515625" customWidth="1"/>
    <col min="6" max="6" width="13.42578125" customWidth="1"/>
  </cols>
  <sheetData>
    <row r="1" spans="1:6" x14ac:dyDescent="0.25">
      <c r="A1" s="1" t="s">
        <v>0</v>
      </c>
    </row>
    <row r="2" spans="1:6" x14ac:dyDescent="0.25">
      <c r="A2" s="1" t="s">
        <v>35</v>
      </c>
    </row>
    <row r="3" spans="1:6" x14ac:dyDescent="0.25">
      <c r="A3" s="1" t="s">
        <v>48</v>
      </c>
    </row>
    <row r="4" spans="1:6" ht="15.75" x14ac:dyDescent="0.25">
      <c r="A4" s="14"/>
      <c r="B4" s="12" t="s">
        <v>41</v>
      </c>
      <c r="C4" s="12" t="s">
        <v>39</v>
      </c>
      <c r="D4" s="12" t="s">
        <v>40</v>
      </c>
      <c r="E4" s="12" t="s">
        <v>41</v>
      </c>
      <c r="F4" s="12" t="s">
        <v>39</v>
      </c>
    </row>
    <row r="5" spans="1:6" ht="15.75" x14ac:dyDescent="0.25">
      <c r="A5" s="1"/>
      <c r="B5" s="13">
        <v>43008</v>
      </c>
      <c r="C5" s="13">
        <v>43100</v>
      </c>
      <c r="D5" s="13">
        <v>43190</v>
      </c>
      <c r="E5" s="13">
        <v>43373</v>
      </c>
      <c r="F5" s="13">
        <v>43465</v>
      </c>
    </row>
    <row r="6" spans="1:6" x14ac:dyDescent="0.25">
      <c r="A6" s="2" t="s">
        <v>44</v>
      </c>
      <c r="B6" s="6">
        <f>'2'!B22/'1'!B14</f>
        <v>4.2187422701704834E-3</v>
      </c>
      <c r="C6" s="6">
        <f>'2'!C22/'1'!C14</f>
        <v>9.1893544099947745E-3</v>
      </c>
      <c r="D6" s="6">
        <f>'2'!D22/'1'!D14</f>
        <v>1.3974136383216316E-2</v>
      </c>
      <c r="E6" s="6">
        <f>'2'!E22/'1'!E14</f>
        <v>3.9011272555717603E-3</v>
      </c>
      <c r="F6" s="6">
        <f>'2'!F22/'1'!F14</f>
        <v>7.1945236011699467E-3</v>
      </c>
    </row>
    <row r="7" spans="1:6" x14ac:dyDescent="0.25">
      <c r="A7" s="2" t="s">
        <v>45</v>
      </c>
      <c r="B7" s="6">
        <f>'2'!B22/'1'!B30</f>
        <v>4.8456073339526355E-3</v>
      </c>
      <c r="C7" s="6">
        <f>'2'!C22/'1'!C30</f>
        <v>1.0616307428909478E-2</v>
      </c>
      <c r="D7" s="6">
        <f>'2'!D22/'1'!D30</f>
        <v>1.6084246430890785E-2</v>
      </c>
      <c r="E7" s="6">
        <f>'2'!E22/'1'!E30</f>
        <v>4.4807711319672467E-3</v>
      </c>
      <c r="F7" s="6">
        <f>'2'!F22/'1'!F30</f>
        <v>8.3236160366547442E-3</v>
      </c>
    </row>
    <row r="8" spans="1:6" x14ac:dyDescent="0.25">
      <c r="A8" s="2" t="s">
        <v>36</v>
      </c>
      <c r="B8" s="6"/>
      <c r="C8" s="6"/>
      <c r="D8" s="6"/>
      <c r="E8" s="6"/>
    </row>
    <row r="9" spans="1:6" x14ac:dyDescent="0.25">
      <c r="A9" s="2" t="s">
        <v>37</v>
      </c>
      <c r="B9" s="7">
        <f>'1'!B9/'1'!B21</f>
        <v>3.0254293580137004</v>
      </c>
      <c r="C9" s="7">
        <f>'1'!C9/'1'!C21</f>
        <v>2.7320073175480908</v>
      </c>
      <c r="D9" s="7">
        <f>'1'!D9/'1'!D21</f>
        <v>3.0406128355544935</v>
      </c>
      <c r="E9" s="7">
        <f>'1'!E9/'1'!E21</f>
        <v>3.3003219927227061</v>
      </c>
      <c r="F9" s="7">
        <f>'1'!F9/'1'!F21</f>
        <v>2.9334449532676579</v>
      </c>
    </row>
    <row r="10" spans="1:6" x14ac:dyDescent="0.25">
      <c r="A10" s="2" t="s">
        <v>46</v>
      </c>
      <c r="B10" s="6">
        <f>'2'!B22/'2'!B5</f>
        <v>0.1352318819061876</v>
      </c>
      <c r="C10" s="6">
        <f>'2'!C22/'2'!C5</f>
        <v>0.14183802566019105</v>
      </c>
      <c r="D10" s="6">
        <f>'2'!D22/'2'!D5</f>
        <v>0.14470432408412801</v>
      </c>
      <c r="E10" s="6">
        <f>'2'!E22/'2'!E5</f>
        <v>0.13016736020701486</v>
      </c>
      <c r="F10" s="6">
        <f>'2'!F22/'2'!F5</f>
        <v>0.12641360423498785</v>
      </c>
    </row>
    <row r="11" spans="1:6" x14ac:dyDescent="0.25">
      <c r="A11" t="s">
        <v>38</v>
      </c>
      <c r="B11" s="6">
        <f>'2'!B12/'2'!B5</f>
        <v>0.2244310172432657</v>
      </c>
      <c r="C11" s="6">
        <f>'2'!C12/'2'!C5</f>
        <v>0.22330365677953987</v>
      </c>
      <c r="D11" s="6">
        <f>'2'!D12/'2'!D5</f>
        <v>0.22521504770131967</v>
      </c>
      <c r="E11" s="6">
        <f>'2'!E12/'2'!E5</f>
        <v>0.21924670310838063</v>
      </c>
      <c r="F11" s="6">
        <f>'2'!F12/'2'!F5</f>
        <v>0.20834652816429716</v>
      </c>
    </row>
    <row r="12" spans="1:6" x14ac:dyDescent="0.25">
      <c r="A12" s="2" t="s">
        <v>47</v>
      </c>
      <c r="B12" s="6">
        <f>'2'!B22/'1'!B30</f>
        <v>4.8456073339526355E-3</v>
      </c>
      <c r="C12" s="6">
        <f>'2'!C22/'1'!C30</f>
        <v>1.0616307428909478E-2</v>
      </c>
      <c r="D12" s="6">
        <f>'2'!D22/'1'!D30</f>
        <v>1.6084246430890785E-2</v>
      </c>
      <c r="E12" s="6">
        <f>'2'!E22/'1'!E30</f>
        <v>4.4807711319672467E-3</v>
      </c>
      <c r="F12" s="6">
        <f>'2'!F22/'1'!F30</f>
        <v>8.3236160366547442E-3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2018-03-22T07:41:52Z</dcterms:created>
  <dcterms:modified xsi:type="dcterms:W3CDTF">2020-04-12T10:52:21Z</dcterms:modified>
</cp:coreProperties>
</file>