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6lkaTay842Zw5enxyFApWatNcCQ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I43" i="3"/>
  <c r="H43" i="3"/>
  <c r="G43" i="3"/>
  <c r="F43" i="3"/>
  <c r="E43" i="3"/>
  <c r="D43" i="3"/>
  <c r="C43" i="3"/>
  <c r="B43" i="3"/>
  <c r="I35" i="3"/>
  <c r="I37" i="3" s="1"/>
  <c r="I40" i="3" s="1"/>
  <c r="H35" i="3"/>
  <c r="H37" i="3" s="1"/>
  <c r="H40" i="3" s="1"/>
  <c r="G35" i="3"/>
  <c r="G37" i="3" s="1"/>
  <c r="G40" i="3" s="1"/>
  <c r="F35" i="3"/>
  <c r="F37" i="3" s="1"/>
  <c r="F40" i="3" s="1"/>
  <c r="E35" i="3"/>
  <c r="E37" i="3" s="1"/>
  <c r="E40" i="3" s="1"/>
  <c r="D35" i="3"/>
  <c r="D37" i="3" s="1"/>
  <c r="D40" i="3" s="1"/>
  <c r="C35" i="3"/>
  <c r="C37" i="3" s="1"/>
  <c r="C40" i="3" s="1"/>
  <c r="B35" i="3"/>
  <c r="B37" i="3" s="1"/>
  <c r="B40" i="3" s="1"/>
  <c r="I23" i="3"/>
  <c r="H23" i="3"/>
  <c r="G23" i="3"/>
  <c r="F23" i="3"/>
  <c r="E23" i="3"/>
  <c r="D23" i="3"/>
  <c r="C23" i="3"/>
  <c r="B23" i="3"/>
  <c r="I11" i="3"/>
  <c r="I42" i="3" s="1"/>
  <c r="H11" i="3"/>
  <c r="H42" i="3" s="1"/>
  <c r="G11" i="3"/>
  <c r="G42" i="3" s="1"/>
  <c r="F11" i="3"/>
  <c r="F42" i="3" s="1"/>
  <c r="E11" i="3"/>
  <c r="E42" i="3" s="1"/>
  <c r="D11" i="3"/>
  <c r="D42" i="3" s="1"/>
  <c r="C11" i="3"/>
  <c r="C42" i="3" s="1"/>
  <c r="B11" i="3"/>
  <c r="B42" i="3" s="1"/>
  <c r="I32" i="2"/>
  <c r="H32" i="2"/>
  <c r="G32" i="2"/>
  <c r="F32" i="2"/>
  <c r="E32" i="2"/>
  <c r="D32" i="2"/>
  <c r="C32" i="2"/>
  <c r="B32" i="2"/>
  <c r="I28" i="2"/>
  <c r="H28" i="2"/>
  <c r="G28" i="2"/>
  <c r="F28" i="2"/>
  <c r="E28" i="2"/>
  <c r="D28" i="2"/>
  <c r="C28" i="2"/>
  <c r="B28" i="2"/>
  <c r="I19" i="2"/>
  <c r="H19" i="2"/>
  <c r="G19" i="2"/>
  <c r="F19" i="2"/>
  <c r="E19" i="2"/>
  <c r="D19" i="2"/>
  <c r="C19" i="2"/>
  <c r="B19" i="2"/>
  <c r="I12" i="2"/>
  <c r="H12" i="2"/>
  <c r="G12" i="2"/>
  <c r="F12" i="2"/>
  <c r="E12" i="2"/>
  <c r="D12" i="2"/>
  <c r="C12" i="2"/>
  <c r="B12" i="2"/>
  <c r="I8" i="2"/>
  <c r="I13" i="2" s="1"/>
  <c r="I21" i="2" s="1"/>
  <c r="I24" i="2" s="1"/>
  <c r="I29" i="2" s="1"/>
  <c r="I31" i="2" s="1"/>
  <c r="H8" i="2"/>
  <c r="H13" i="2" s="1"/>
  <c r="H21" i="2" s="1"/>
  <c r="H24" i="2" s="1"/>
  <c r="H29" i="2" s="1"/>
  <c r="H31" i="2" s="1"/>
  <c r="G8" i="2"/>
  <c r="G13" i="2" s="1"/>
  <c r="G21" i="2" s="1"/>
  <c r="G24" i="2" s="1"/>
  <c r="G29" i="2" s="1"/>
  <c r="G31" i="2" s="1"/>
  <c r="F8" i="2"/>
  <c r="F13" i="2" s="1"/>
  <c r="E8" i="2"/>
  <c r="E13" i="2" s="1"/>
  <c r="D8" i="2"/>
  <c r="D13" i="2" s="1"/>
  <c r="C8" i="2"/>
  <c r="C13" i="2" s="1"/>
  <c r="B8" i="2"/>
  <c r="B13" i="2" s="1"/>
  <c r="I50" i="1"/>
  <c r="H50" i="1"/>
  <c r="G50" i="1"/>
  <c r="F50" i="1"/>
  <c r="E50" i="1"/>
  <c r="D50" i="1"/>
  <c r="C50" i="1"/>
  <c r="B50" i="1"/>
  <c r="I40" i="1"/>
  <c r="I49" i="1" s="1"/>
  <c r="H40" i="1"/>
  <c r="H49" i="1" s="1"/>
  <c r="G40" i="1"/>
  <c r="G49" i="1" s="1"/>
  <c r="F40" i="1"/>
  <c r="F8" i="4" s="1"/>
  <c r="E40" i="1"/>
  <c r="E49" i="1" s="1"/>
  <c r="D40" i="1"/>
  <c r="D49" i="1" s="1"/>
  <c r="C40" i="1"/>
  <c r="C49" i="1" s="1"/>
  <c r="B40" i="1"/>
  <c r="B8" i="4" s="1"/>
  <c r="I31" i="1"/>
  <c r="H31" i="1"/>
  <c r="G31" i="1"/>
  <c r="F31" i="1"/>
  <c r="E31" i="1"/>
  <c r="D31" i="1"/>
  <c r="C31" i="1"/>
  <c r="B31" i="1"/>
  <c r="I24" i="1"/>
  <c r="I38" i="1" s="1"/>
  <c r="I47" i="1" s="1"/>
  <c r="H24" i="1"/>
  <c r="H38" i="1" s="1"/>
  <c r="H47" i="1" s="1"/>
  <c r="G24" i="1"/>
  <c r="G38" i="1" s="1"/>
  <c r="G47" i="1" s="1"/>
  <c r="F24" i="1"/>
  <c r="F38" i="1" s="1"/>
  <c r="F47" i="1" s="1"/>
  <c r="E24" i="1"/>
  <c r="E38" i="1" s="1"/>
  <c r="E47" i="1" s="1"/>
  <c r="D24" i="1"/>
  <c r="D38" i="1" s="1"/>
  <c r="D47" i="1" s="1"/>
  <c r="C24" i="1"/>
  <c r="C38" i="1" s="1"/>
  <c r="C47" i="1" s="1"/>
  <c r="B24" i="1"/>
  <c r="B38" i="1" s="1"/>
  <c r="B47" i="1" s="1"/>
  <c r="I13" i="1"/>
  <c r="H13" i="1"/>
  <c r="G13" i="1"/>
  <c r="F13" i="1"/>
  <c r="E13" i="1"/>
  <c r="E9" i="4" s="1"/>
  <c r="D13" i="1"/>
  <c r="D9" i="4" s="1"/>
  <c r="C13" i="1"/>
  <c r="B13" i="1"/>
  <c r="I7" i="1"/>
  <c r="I20" i="1" s="1"/>
  <c r="H7" i="1"/>
  <c r="H20" i="1" s="1"/>
  <c r="G7" i="1"/>
  <c r="G20" i="1" s="1"/>
  <c r="F7" i="1"/>
  <c r="F20" i="1" s="1"/>
  <c r="E7" i="1"/>
  <c r="E20" i="1" s="1"/>
  <c r="D7" i="1"/>
  <c r="D20" i="1" s="1"/>
  <c r="C7" i="1"/>
  <c r="C20" i="1" s="1"/>
  <c r="B7" i="1"/>
  <c r="B20" i="1" s="1"/>
  <c r="D21" i="2" l="1"/>
  <c r="D24" i="2" s="1"/>
  <c r="D29" i="2" s="1"/>
  <c r="D11" i="4"/>
  <c r="E11" i="4"/>
  <c r="E21" i="2"/>
  <c r="E24" i="2" s="1"/>
  <c r="E29" i="2" s="1"/>
  <c r="C11" i="4"/>
  <c r="C21" i="2"/>
  <c r="C24" i="2" s="1"/>
  <c r="C29" i="2" s="1"/>
  <c r="B21" i="2"/>
  <c r="B24" i="2" s="1"/>
  <c r="B29" i="2" s="1"/>
  <c r="B11" i="4"/>
  <c r="F11" i="4"/>
  <c r="F21" i="2"/>
  <c r="F24" i="2" s="1"/>
  <c r="F29" i="2" s="1"/>
  <c r="F49" i="1"/>
  <c r="E8" i="4"/>
  <c r="B49" i="1"/>
  <c r="B12" i="4" l="1"/>
  <c r="B31" i="2"/>
  <c r="B7" i="4"/>
  <c r="B10" i="4"/>
  <c r="B6" i="4"/>
  <c r="C7" i="4"/>
  <c r="C10" i="4"/>
  <c r="C6" i="4"/>
  <c r="C31" i="2"/>
  <c r="C12" i="4"/>
  <c r="E10" i="4"/>
  <c r="E6" i="4"/>
  <c r="E31" i="2"/>
  <c r="E12" i="4"/>
  <c r="E7" i="4"/>
  <c r="F12" i="4"/>
  <c r="F10" i="4"/>
  <c r="F6" i="4"/>
  <c r="F7" i="4"/>
  <c r="F31" i="2"/>
  <c r="D10" i="4"/>
  <c r="D6" i="4"/>
  <c r="D31" i="2"/>
  <c r="D7" i="4"/>
  <c r="D12" i="4"/>
</calcChain>
</file>

<file path=xl/sharedStrings.xml><?xml version="1.0" encoding="utf-8"?>
<sst xmlns="http://schemas.openxmlformats.org/spreadsheetml/2006/main" count="134" uniqueCount="98">
  <si>
    <t>GPH ISPAT LIMITED</t>
  </si>
  <si>
    <t>Income Statement</t>
  </si>
  <si>
    <t>Cash Flow Statement</t>
  </si>
  <si>
    <t>Balance Sheet</t>
  </si>
  <si>
    <t>As at quarter end</t>
  </si>
  <si>
    <t>Quarter 3</t>
  </si>
  <si>
    <t>Quarter 2</t>
  </si>
  <si>
    <t>Quarter 1</t>
  </si>
  <si>
    <t>Net Revenues</t>
  </si>
  <si>
    <t>ASSETS</t>
  </si>
  <si>
    <t>Net Cash Flows - Operating Activities</t>
  </si>
  <si>
    <t>Collection from sales and other income</t>
  </si>
  <si>
    <t>Cost of goods sold</t>
  </si>
  <si>
    <t>Cash Payments to suppliers, employees and expenses</t>
  </si>
  <si>
    <t>NON CURRENT ASSETS</t>
  </si>
  <si>
    <t>Gross Profit</t>
  </si>
  <si>
    <t>Foreign currency exchange gain/ (loss)</t>
  </si>
  <si>
    <t>Income tax paid</t>
  </si>
  <si>
    <t>Operating Incomes/Expenses</t>
  </si>
  <si>
    <t xml:space="preserve">Property,Plant  and  Equipment </t>
  </si>
  <si>
    <t>Administrative   Expenses</t>
  </si>
  <si>
    <t>Selling and Distribution Expenses</t>
  </si>
  <si>
    <t xml:space="preserve">Capital Work-in-Progress </t>
  </si>
  <si>
    <t>Net Cash Flows - Investment Activities</t>
  </si>
  <si>
    <t>Intangible Asset</t>
  </si>
  <si>
    <t xml:space="preserve">Acquisition of Property,plant and equipment </t>
  </si>
  <si>
    <t>Investment</t>
  </si>
  <si>
    <t>Operating Profit</t>
  </si>
  <si>
    <t>Sale proceeds of property,plant and equipment</t>
  </si>
  <si>
    <t>Capital work-in-progress</t>
  </si>
  <si>
    <t>Non-Operating Income/(Expenses)</t>
  </si>
  <si>
    <t>CURRENT ASSETS</t>
  </si>
  <si>
    <t>Financial Expenses</t>
  </si>
  <si>
    <t>Dividend Income</t>
  </si>
  <si>
    <t>ShortTerm Investment</t>
  </si>
  <si>
    <t>Finance Income</t>
  </si>
  <si>
    <t>Interest received from bank deposits and others</t>
  </si>
  <si>
    <t>Non-Operating Income</t>
  </si>
  <si>
    <t xml:space="preserve">Advances, Deposits and Prepayments </t>
  </si>
  <si>
    <t>Other investments</t>
  </si>
  <si>
    <t>Changes in Fair Val ue ofTradable Securities</t>
  </si>
  <si>
    <t>Inventories</t>
  </si>
  <si>
    <t>Trade Receivables</t>
  </si>
  <si>
    <t>Cash and Cash Equivalents</t>
  </si>
  <si>
    <t>Net Cash Flows - Financing Activities</t>
  </si>
  <si>
    <t>Profit Before contribution to WPPF</t>
  </si>
  <si>
    <t xml:space="preserve">ShortTerm  Loan </t>
  </si>
  <si>
    <t xml:space="preserve">Long Term Loan </t>
  </si>
  <si>
    <t>Contribution to WPP &amp; WF</t>
  </si>
  <si>
    <t xml:space="preserve">Lease Obligation </t>
  </si>
  <si>
    <t>Profit Before Taxation</t>
  </si>
  <si>
    <t xml:space="preserve">Cash Dividend Paid </t>
  </si>
  <si>
    <t>Finance Costs</t>
  </si>
  <si>
    <t>Provision for Taxation</t>
  </si>
  <si>
    <t>Liabilities and Capital</t>
  </si>
  <si>
    <t>Proceeds of Ordinary Share Capital</t>
  </si>
  <si>
    <t>Current</t>
  </si>
  <si>
    <t>Share premium</t>
  </si>
  <si>
    <t>Deferred</t>
  </si>
  <si>
    <t>Interest and bank charges paid</t>
  </si>
  <si>
    <t>Liabilities</t>
  </si>
  <si>
    <t>Non Current Liabilities</t>
  </si>
  <si>
    <t>Net Profit</t>
  </si>
  <si>
    <t>Long Term Loan</t>
  </si>
  <si>
    <t>Net Change in Cash Flows</t>
  </si>
  <si>
    <t>Earnings per share (par value Taka 10)</t>
  </si>
  <si>
    <t>Finance Lease Obligations</t>
  </si>
  <si>
    <t>Other Obligation</t>
  </si>
  <si>
    <t>Cash and Cash Equivalents at Beginning Period</t>
  </si>
  <si>
    <t>Effect of foreign exchange rate changes</t>
  </si>
  <si>
    <t>Defined Benefit Obligation- Gratuity</t>
  </si>
  <si>
    <t>Cash and Cash Equivalents at End of Period</t>
  </si>
  <si>
    <t>Deferred Tax Liability</t>
  </si>
  <si>
    <t>Current Liabilities</t>
  </si>
  <si>
    <t>Shares to Calculate EPS</t>
  </si>
  <si>
    <t>Net Operating Cash Flow Per Share</t>
  </si>
  <si>
    <t>Current Portion of Long Term Loan</t>
  </si>
  <si>
    <t>Current Portion of Finance Lease Obligations</t>
  </si>
  <si>
    <t>Shares to Calculate NOCFPS</t>
  </si>
  <si>
    <t>ShortTerm Borrowings</t>
  </si>
  <si>
    <t>Creditors and Accruals</t>
  </si>
  <si>
    <t>Provision for Tax</t>
  </si>
  <si>
    <t>Shareholders’ Equity</t>
  </si>
  <si>
    <t>Share Capital</t>
  </si>
  <si>
    <t>Share Premium</t>
  </si>
  <si>
    <t>Fair Value Reserve</t>
  </si>
  <si>
    <t>Unrealized gain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</si>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</sst>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color rgb="FF000000"/>
      <name val="Calibri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0" fontId="1" fillId="0" borderId="1" xfId="0" applyFont="1" applyBorder="1"/>
    <xf numFmtId="41" fontId="1" fillId="0" borderId="0" xfId="0" applyNumberFormat="1" applyFont="1"/>
    <xf numFmtId="0" fontId="1" fillId="0" borderId="1" xfId="0" applyFont="1" applyBorder="1" applyAlignment="1">
      <alignment horizontal="left"/>
    </xf>
    <xf numFmtId="41" fontId="5" fillId="0" borderId="0" xfId="0" applyNumberFormat="1" applyFont="1" applyAlignment="1"/>
    <xf numFmtId="0" fontId="6" fillId="0" borderId="0" xfId="0" applyFont="1"/>
    <xf numFmtId="0" fontId="7" fillId="0" borderId="0" xfId="0" applyFont="1"/>
    <xf numFmtId="41" fontId="2" fillId="0" borderId="1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2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65" fontId="1" fillId="0" borderId="0" xfId="0" applyNumberFormat="1" applyFont="1"/>
    <xf numFmtId="41" fontId="9" fillId="0" borderId="0" xfId="0" applyNumberFormat="1" applyFont="1" applyAlignment="1"/>
    <xf numFmtId="0" fontId="10" fillId="0" borderId="1" xfId="0" applyFont="1" applyBorder="1" applyAlignme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875" customWidth="1"/>
    <col min="2" max="2" width="14" customWidth="1"/>
    <col min="3" max="3" width="14.125" customWidth="1"/>
    <col min="4" max="4" width="13.375" customWidth="1"/>
    <col min="5" max="5" width="14.25" customWidth="1"/>
    <col min="6" max="6" width="13.375" customWidth="1"/>
    <col min="7" max="7" width="13.5" customWidth="1"/>
    <col min="8" max="8" width="13.25" customWidth="1"/>
    <col min="9" max="9" width="15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4" t="s">
        <v>5</v>
      </c>
      <c r="C4" s="4" t="s">
        <v>6</v>
      </c>
      <c r="D4" s="5" t="s">
        <v>5</v>
      </c>
      <c r="E4" s="4" t="s">
        <v>7</v>
      </c>
      <c r="F4" s="5" t="s">
        <v>6</v>
      </c>
      <c r="G4" s="5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3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6" t="s">
        <v>14</v>
      </c>
      <c r="B7" s="12">
        <f t="shared" ref="B7:I7" si="0">SUM(B8:B11)</f>
        <v>4217546963</v>
      </c>
      <c r="C7" s="12">
        <f t="shared" si="0"/>
        <v>6252662098</v>
      </c>
      <c r="D7" s="12">
        <f t="shared" si="0"/>
        <v>9530345543</v>
      </c>
      <c r="E7" s="12">
        <f t="shared" si="0"/>
        <v>17041182813</v>
      </c>
      <c r="F7" s="12">
        <f t="shared" si="0"/>
        <v>18350454106</v>
      </c>
      <c r="G7" s="12">
        <f t="shared" si="0"/>
        <v>20583126140</v>
      </c>
      <c r="H7" s="12">
        <f t="shared" si="0"/>
        <v>24689098399</v>
      </c>
      <c r="I7" s="12">
        <f t="shared" si="0"/>
        <v>25832431367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19</v>
      </c>
      <c r="B8" s="2">
        <v>1491380407</v>
      </c>
      <c r="C8" s="2">
        <v>1623876808</v>
      </c>
      <c r="D8" s="2">
        <v>1621611697</v>
      </c>
      <c r="E8" s="2">
        <v>2394841360</v>
      </c>
      <c r="F8" s="2">
        <v>2378515469</v>
      </c>
      <c r="G8" s="2">
        <v>2351451397</v>
      </c>
      <c r="H8" s="14">
        <v>2946950929</v>
      </c>
      <c r="I8" s="14">
        <v>2930203111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22</v>
      </c>
      <c r="B9" s="2">
        <v>2369596193</v>
      </c>
      <c r="C9" s="2">
        <v>4235016492</v>
      </c>
      <c r="D9" s="2">
        <v>7547035422</v>
      </c>
      <c r="E9" s="2">
        <v>14265331051</v>
      </c>
      <c r="F9" s="2">
        <v>15576880061</v>
      </c>
      <c r="G9" s="2">
        <v>17827826357</v>
      </c>
      <c r="H9" s="14">
        <v>21412015570</v>
      </c>
      <c r="I9" s="14">
        <v>22576102329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24</v>
      </c>
      <c r="B10" s="2">
        <v>1039500</v>
      </c>
      <c r="C10" s="2">
        <v>1260451</v>
      </c>
      <c r="D10" s="2">
        <v>1210939</v>
      </c>
      <c r="E10" s="2">
        <v>1114919</v>
      </c>
      <c r="F10" s="2">
        <v>1065407</v>
      </c>
      <c r="G10" s="2">
        <v>1015895</v>
      </c>
      <c r="H10" s="14">
        <v>916871</v>
      </c>
      <c r="I10" s="14">
        <v>867359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2">
        <v>355530863</v>
      </c>
      <c r="C11" s="2">
        <v>392508347</v>
      </c>
      <c r="D11" s="2">
        <v>360487485</v>
      </c>
      <c r="E11" s="2">
        <v>379895483</v>
      </c>
      <c r="F11" s="2">
        <v>393993169</v>
      </c>
      <c r="G11" s="2">
        <v>402832491</v>
      </c>
      <c r="H11" s="14">
        <v>329215029</v>
      </c>
      <c r="I11" s="14">
        <v>325258568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 t="s">
        <v>31</v>
      </c>
      <c r="B13" s="12">
        <f t="shared" ref="B13:I13" si="1">SUM(B14:B18)</f>
        <v>8386072065</v>
      </c>
      <c r="C13" s="12">
        <f t="shared" si="1"/>
        <v>9032893383</v>
      </c>
      <c r="D13" s="12">
        <f t="shared" si="1"/>
        <v>8358281966</v>
      </c>
      <c r="E13" s="12">
        <f t="shared" si="1"/>
        <v>7694350097</v>
      </c>
      <c r="F13" s="12">
        <f t="shared" si="1"/>
        <v>7713579455</v>
      </c>
      <c r="G13" s="12">
        <f t="shared" si="1"/>
        <v>7560157946</v>
      </c>
      <c r="H13" s="12">
        <f t="shared" si="1"/>
        <v>8778080696</v>
      </c>
      <c r="I13" s="12">
        <f t="shared" si="1"/>
        <v>10824480477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34</v>
      </c>
      <c r="B14" s="2">
        <v>1293132241</v>
      </c>
      <c r="C14" s="2">
        <v>2324993471</v>
      </c>
      <c r="D14" s="2">
        <v>1860124636</v>
      </c>
      <c r="E14" s="2">
        <v>303664298</v>
      </c>
      <c r="F14" s="2">
        <v>833970798</v>
      </c>
      <c r="G14" s="2">
        <v>584806385</v>
      </c>
      <c r="H14" s="14">
        <v>573035245</v>
      </c>
      <c r="I14" s="14">
        <v>663955912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38</v>
      </c>
      <c r="B15" s="2">
        <v>866704071</v>
      </c>
      <c r="C15" s="2">
        <v>1722158034</v>
      </c>
      <c r="D15" s="2">
        <v>1743128409</v>
      </c>
      <c r="E15" s="2">
        <v>1430107262</v>
      </c>
      <c r="F15" s="2">
        <v>1500679038</v>
      </c>
      <c r="G15" s="2">
        <v>1701446498</v>
      </c>
      <c r="H15" s="14">
        <v>2538739567</v>
      </c>
      <c r="I15" s="14">
        <v>3571660847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41</v>
      </c>
      <c r="B16" s="2">
        <v>2775608160</v>
      </c>
      <c r="C16" s="2">
        <v>3022585248</v>
      </c>
      <c r="D16" s="2">
        <v>2724999213</v>
      </c>
      <c r="E16" s="2">
        <v>3184840965</v>
      </c>
      <c r="F16" s="2">
        <v>3236147051</v>
      </c>
      <c r="G16" s="2">
        <v>2790881479</v>
      </c>
      <c r="H16" s="14">
        <v>3189884767</v>
      </c>
      <c r="I16" s="14">
        <v>4047457962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42</v>
      </c>
      <c r="B17" s="2">
        <v>1901124944</v>
      </c>
      <c r="C17" s="2">
        <v>1822957454</v>
      </c>
      <c r="D17" s="2">
        <v>1758117213</v>
      </c>
      <c r="E17" s="2">
        <v>1881560245</v>
      </c>
      <c r="F17" s="2">
        <v>1972530795</v>
      </c>
      <c r="G17" s="2">
        <v>2442777024</v>
      </c>
      <c r="H17" s="14">
        <v>2304925687</v>
      </c>
      <c r="I17" s="14">
        <v>2436844209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43</v>
      </c>
      <c r="B18" s="2">
        <v>1549502649</v>
      </c>
      <c r="C18" s="2">
        <v>140199176</v>
      </c>
      <c r="D18" s="2">
        <v>271912495</v>
      </c>
      <c r="E18" s="2">
        <v>894177327</v>
      </c>
      <c r="F18" s="2">
        <v>170251773</v>
      </c>
      <c r="G18" s="2">
        <v>40246560</v>
      </c>
      <c r="H18" s="14">
        <v>171495430</v>
      </c>
      <c r="I18" s="14">
        <v>104561547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2"/>
      <c r="B20" s="12">
        <f t="shared" ref="B20:I20" si="2">SUM(B7,B13)</f>
        <v>12603619028</v>
      </c>
      <c r="C20" s="12">
        <f t="shared" si="2"/>
        <v>15285555481</v>
      </c>
      <c r="D20" s="12">
        <f t="shared" si="2"/>
        <v>17888627509</v>
      </c>
      <c r="E20" s="12">
        <f t="shared" si="2"/>
        <v>24735532910</v>
      </c>
      <c r="F20" s="12">
        <f t="shared" si="2"/>
        <v>26064033561</v>
      </c>
      <c r="G20" s="12">
        <f t="shared" si="2"/>
        <v>28143284086</v>
      </c>
      <c r="H20" s="12">
        <f t="shared" si="2"/>
        <v>33467179095</v>
      </c>
      <c r="I20" s="12">
        <f t="shared" si="2"/>
        <v>36656911844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2"/>
      <c r="B21" s="12"/>
      <c r="C21" s="12"/>
      <c r="D21" s="12"/>
      <c r="E21" s="12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0" t="s">
        <v>54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1" t="s">
        <v>60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6" t="s">
        <v>61</v>
      </c>
      <c r="B24" s="12">
        <f t="shared" ref="B24:I24" si="3">SUM(B25:B29)</f>
        <v>2027021260</v>
      </c>
      <c r="C24" s="12">
        <f t="shared" si="3"/>
        <v>3247273636</v>
      </c>
      <c r="D24" s="12">
        <f t="shared" si="3"/>
        <v>5426279479</v>
      </c>
      <c r="E24" s="12">
        <f t="shared" si="3"/>
        <v>10552720011</v>
      </c>
      <c r="F24" s="12">
        <f t="shared" si="3"/>
        <v>11560110226</v>
      </c>
      <c r="G24" s="12">
        <f t="shared" si="3"/>
        <v>13234010690</v>
      </c>
      <c r="H24" s="12">
        <f t="shared" si="3"/>
        <v>18276355786</v>
      </c>
      <c r="I24" s="12">
        <f t="shared" si="3"/>
        <v>19410199856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63</v>
      </c>
      <c r="B25" s="2">
        <v>1893538301</v>
      </c>
      <c r="C25" s="2">
        <v>3032051102</v>
      </c>
      <c r="D25" s="2">
        <v>5211718405</v>
      </c>
      <c r="E25" s="2">
        <v>10323491251</v>
      </c>
      <c r="F25" s="2">
        <v>11332821346</v>
      </c>
      <c r="G25" s="2">
        <v>12995685564</v>
      </c>
      <c r="H25" s="14">
        <v>18004592720</v>
      </c>
      <c r="I25" s="14">
        <v>18069493314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66</v>
      </c>
      <c r="B26" s="2">
        <v>14542796</v>
      </c>
      <c r="C26" s="2">
        <v>86163269</v>
      </c>
      <c r="D26" s="2">
        <v>83914591</v>
      </c>
      <c r="E26" s="2">
        <v>71357554</v>
      </c>
      <c r="F26" s="2">
        <v>67236536</v>
      </c>
      <c r="G26" s="2">
        <v>72507292</v>
      </c>
      <c r="H26" s="14">
        <v>58361262</v>
      </c>
      <c r="I26" s="14">
        <v>49952618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4" t="s">
        <v>67</v>
      </c>
      <c r="B27" s="2"/>
      <c r="C27" s="2"/>
      <c r="D27" s="2"/>
      <c r="E27" s="2"/>
      <c r="F27" s="2"/>
      <c r="G27" s="2"/>
      <c r="H27" s="23"/>
      <c r="I27" s="14">
        <v>1073821620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4" t="s">
        <v>70</v>
      </c>
      <c r="B28" s="2"/>
      <c r="C28" s="2"/>
      <c r="D28" s="2"/>
      <c r="E28" s="2"/>
      <c r="F28" s="2"/>
      <c r="G28" s="14">
        <v>0</v>
      </c>
      <c r="H28" s="14">
        <v>37112730</v>
      </c>
      <c r="I28" s="14">
        <v>38257541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72</v>
      </c>
      <c r="B29" s="2">
        <v>118940163</v>
      </c>
      <c r="C29" s="2">
        <v>129059265</v>
      </c>
      <c r="D29" s="2">
        <v>130646483</v>
      </c>
      <c r="E29" s="2">
        <v>157871206</v>
      </c>
      <c r="F29" s="2">
        <v>160052344</v>
      </c>
      <c r="G29" s="2">
        <v>165817834</v>
      </c>
      <c r="H29" s="14">
        <v>176289074</v>
      </c>
      <c r="I29" s="14">
        <v>178674763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6" t="s">
        <v>73</v>
      </c>
      <c r="B31" s="12">
        <f t="shared" ref="B31:I31" si="4">SUM(B32:B36)</f>
        <v>5714044606</v>
      </c>
      <c r="C31" s="12">
        <f t="shared" si="4"/>
        <v>6858290937</v>
      </c>
      <c r="D31" s="12">
        <f t="shared" si="4"/>
        <v>7063756493</v>
      </c>
      <c r="E31" s="12">
        <f t="shared" si="4"/>
        <v>8480950989</v>
      </c>
      <c r="F31" s="12">
        <f t="shared" si="4"/>
        <v>8639977606</v>
      </c>
      <c r="G31" s="12">
        <f t="shared" si="4"/>
        <v>8815472678</v>
      </c>
      <c r="H31" s="12">
        <f t="shared" si="4"/>
        <v>8698212196</v>
      </c>
      <c r="I31" s="12">
        <f t="shared" si="4"/>
        <v>10781907866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76</v>
      </c>
      <c r="B32" s="2">
        <v>77594566</v>
      </c>
      <c r="C32" s="2">
        <v>140317473</v>
      </c>
      <c r="D32" s="2">
        <v>106002046</v>
      </c>
      <c r="E32" s="2">
        <v>263698429</v>
      </c>
      <c r="F32" s="2">
        <v>260124949</v>
      </c>
      <c r="G32" s="2">
        <v>366443119</v>
      </c>
      <c r="H32" s="14">
        <v>239591931</v>
      </c>
      <c r="I32" s="14">
        <v>249840626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77</v>
      </c>
      <c r="B33" s="2">
        <v>11587950</v>
      </c>
      <c r="C33" s="2">
        <v>29670275</v>
      </c>
      <c r="D33" s="2">
        <v>24660612</v>
      </c>
      <c r="E33" s="2">
        <v>24707834</v>
      </c>
      <c r="F33" s="2">
        <v>24143864</v>
      </c>
      <c r="G33" s="2">
        <v>26343456</v>
      </c>
      <c r="H33" s="14">
        <v>28536411</v>
      </c>
      <c r="I33" s="14">
        <v>29400602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79</v>
      </c>
      <c r="B34" s="2">
        <v>4662019974</v>
      </c>
      <c r="C34" s="2">
        <v>5548089325</v>
      </c>
      <c r="D34" s="2">
        <v>6108773102</v>
      </c>
      <c r="E34" s="2">
        <v>7173615487</v>
      </c>
      <c r="F34" s="2">
        <v>7354194394</v>
      </c>
      <c r="G34" s="2">
        <v>7649055956</v>
      </c>
      <c r="H34" s="14">
        <v>7167622155</v>
      </c>
      <c r="I34" s="14">
        <v>9268847406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80</v>
      </c>
      <c r="B35" s="2">
        <v>828598530</v>
      </c>
      <c r="C35" s="2">
        <v>863691132</v>
      </c>
      <c r="D35" s="2">
        <v>651328092</v>
      </c>
      <c r="E35" s="2">
        <v>790905471</v>
      </c>
      <c r="F35" s="2">
        <v>724264504</v>
      </c>
      <c r="G35" s="2">
        <v>594725039</v>
      </c>
      <c r="H35" s="14">
        <v>956335455</v>
      </c>
      <c r="I35" s="14">
        <v>877609550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81</v>
      </c>
      <c r="B36" s="2">
        <v>134243586</v>
      </c>
      <c r="C36" s="2">
        <v>276522732</v>
      </c>
      <c r="D36" s="2">
        <v>172992641</v>
      </c>
      <c r="E36" s="2">
        <v>228023768</v>
      </c>
      <c r="F36" s="2">
        <v>277249895</v>
      </c>
      <c r="G36" s="2">
        <v>178905108</v>
      </c>
      <c r="H36" s="14">
        <v>306126244</v>
      </c>
      <c r="I36" s="14">
        <v>356209682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2"/>
      <c r="B38" s="12">
        <f t="shared" ref="B38:I38" si="5">B24+B31</f>
        <v>7741065866</v>
      </c>
      <c r="C38" s="12">
        <f t="shared" si="5"/>
        <v>10105564573</v>
      </c>
      <c r="D38" s="12">
        <f t="shared" si="5"/>
        <v>12490035972</v>
      </c>
      <c r="E38" s="12">
        <f t="shared" si="5"/>
        <v>19033671000</v>
      </c>
      <c r="F38" s="12">
        <f t="shared" si="5"/>
        <v>20200087832</v>
      </c>
      <c r="G38" s="12">
        <f t="shared" si="5"/>
        <v>22049483368</v>
      </c>
      <c r="H38" s="12">
        <f t="shared" si="5"/>
        <v>26974567982</v>
      </c>
      <c r="I38" s="12">
        <f t="shared" si="5"/>
        <v>30192107722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2"/>
      <c r="B39" s="12"/>
      <c r="C39" s="12"/>
      <c r="D39" s="2"/>
      <c r="E39" s="12"/>
      <c r="F39" s="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6" t="s">
        <v>82</v>
      </c>
      <c r="B40" s="12">
        <f t="shared" ref="B40:I40" si="6">SUM(B41:B45)</f>
        <v>4862553162</v>
      </c>
      <c r="C40" s="12">
        <f t="shared" si="6"/>
        <v>5179990908</v>
      </c>
      <c r="D40" s="12">
        <f t="shared" si="6"/>
        <v>5398591537</v>
      </c>
      <c r="E40" s="12">
        <f t="shared" si="6"/>
        <v>5701861910</v>
      </c>
      <c r="F40" s="12">
        <f t="shared" si="6"/>
        <v>5863945729</v>
      </c>
      <c r="G40" s="12">
        <f t="shared" si="6"/>
        <v>6093800718</v>
      </c>
      <c r="H40" s="12">
        <f t="shared" si="6"/>
        <v>6492611113</v>
      </c>
      <c r="I40" s="12">
        <f t="shared" si="6"/>
        <v>6464804122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83</v>
      </c>
      <c r="B41" s="2">
        <v>3118500000</v>
      </c>
      <c r="C41" s="2">
        <v>3274425000</v>
      </c>
      <c r="D41" s="2">
        <v>3274425000</v>
      </c>
      <c r="E41" s="2">
        <v>3274425000</v>
      </c>
      <c r="F41" s="2">
        <v>3601867500</v>
      </c>
      <c r="G41" s="2">
        <v>3601867500</v>
      </c>
      <c r="H41" s="14">
        <v>3601867500</v>
      </c>
      <c r="I41" s="14">
        <v>3781960870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84</v>
      </c>
      <c r="B42" s="2">
        <v>1136440000</v>
      </c>
      <c r="C42" s="2">
        <v>1136440000</v>
      </c>
      <c r="D42" s="2">
        <v>1136440000</v>
      </c>
      <c r="E42" s="2">
        <v>1136440000</v>
      </c>
      <c r="F42" s="2">
        <v>1136440000</v>
      </c>
      <c r="G42" s="2">
        <v>1136440000</v>
      </c>
      <c r="H42" s="14">
        <v>1136440000</v>
      </c>
      <c r="I42" s="14">
        <v>1136440000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4" t="s">
        <v>85</v>
      </c>
      <c r="B43" s="2"/>
      <c r="C43" s="2"/>
      <c r="D43" s="2"/>
      <c r="E43" s="2"/>
      <c r="F43" s="2"/>
      <c r="G43" s="14">
        <v>0</v>
      </c>
      <c r="H43" s="14">
        <v>-6684119</v>
      </c>
      <c r="I43" s="14">
        <v>-15219111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4" t="s">
        <v>86</v>
      </c>
      <c r="B44" s="2"/>
      <c r="C44" s="2">
        <v>27119883</v>
      </c>
      <c r="D44" s="2">
        <v>18166401</v>
      </c>
      <c r="E44" s="2">
        <v>19655506</v>
      </c>
      <c r="F44" s="2">
        <v>24185901</v>
      </c>
      <c r="G44" s="2">
        <v>23452857</v>
      </c>
      <c r="H44" s="14">
        <v>0</v>
      </c>
      <c r="I44" s="14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87</v>
      </c>
      <c r="B45" s="2">
        <v>607613162</v>
      </c>
      <c r="C45" s="2">
        <v>742006025</v>
      </c>
      <c r="D45" s="2">
        <v>969560136</v>
      </c>
      <c r="E45" s="2">
        <v>1271341404</v>
      </c>
      <c r="F45" s="2">
        <v>1101452328</v>
      </c>
      <c r="G45" s="2">
        <v>1332040361</v>
      </c>
      <c r="H45" s="14">
        <v>1760987732</v>
      </c>
      <c r="I45" s="14">
        <v>1561622363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2"/>
      <c r="B47" s="12">
        <f t="shared" ref="B47:I47" si="7">SUM(B38,B40)</f>
        <v>12603619028</v>
      </c>
      <c r="C47" s="12">
        <f t="shared" si="7"/>
        <v>15285555481</v>
      </c>
      <c r="D47" s="12">
        <f t="shared" si="7"/>
        <v>17888627509</v>
      </c>
      <c r="E47" s="12">
        <f t="shared" si="7"/>
        <v>24735532910</v>
      </c>
      <c r="F47" s="12">
        <f t="shared" si="7"/>
        <v>26064033561</v>
      </c>
      <c r="G47" s="12">
        <f t="shared" si="7"/>
        <v>28143284086</v>
      </c>
      <c r="H47" s="12">
        <f t="shared" si="7"/>
        <v>33467179095</v>
      </c>
      <c r="I47" s="12">
        <f t="shared" si="7"/>
        <v>36656911844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 t="s">
        <v>88</v>
      </c>
      <c r="B49" s="25">
        <f t="shared" ref="B49:I49" si="8">B40/(B41/10)</f>
        <v>15.592602732082732</v>
      </c>
      <c r="C49" s="25">
        <f t="shared" si="8"/>
        <v>15.819543608419799</v>
      </c>
      <c r="D49" s="25">
        <f t="shared" si="8"/>
        <v>16.48714365728334</v>
      </c>
      <c r="E49" s="25">
        <f t="shared" si="8"/>
        <v>17.413322674973468</v>
      </c>
      <c r="F49" s="25">
        <f t="shared" si="8"/>
        <v>16.280292734255216</v>
      </c>
      <c r="G49" s="25">
        <f t="shared" si="8"/>
        <v>16.918447771885003</v>
      </c>
      <c r="H49" s="25">
        <f t="shared" si="8"/>
        <v>18.025680047919586</v>
      </c>
      <c r="I49" s="25">
        <f t="shared" si="8"/>
        <v>17.093789026960504</v>
      </c>
      <c r="J49" s="2"/>
      <c r="K49" s="2"/>
      <c r="L49" s="2"/>
      <c r="M49" s="2"/>
      <c r="N49" s="2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11" t="s">
        <v>89</v>
      </c>
      <c r="B50" s="2">
        <f t="shared" ref="B50:I50" si="9">B41/10</f>
        <v>311850000</v>
      </c>
      <c r="C50" s="2">
        <f t="shared" si="9"/>
        <v>327442500</v>
      </c>
      <c r="D50" s="2">
        <f t="shared" si="9"/>
        <v>327442500</v>
      </c>
      <c r="E50" s="2">
        <f t="shared" si="9"/>
        <v>327442500</v>
      </c>
      <c r="F50" s="2">
        <f t="shared" si="9"/>
        <v>360186750</v>
      </c>
      <c r="G50" s="2">
        <f t="shared" si="9"/>
        <v>360186750</v>
      </c>
      <c r="H50" s="2">
        <f t="shared" si="9"/>
        <v>360186750</v>
      </c>
      <c r="I50" s="2">
        <f t="shared" si="9"/>
        <v>378196087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375" customWidth="1"/>
    <col min="2" max="3" width="12.5" customWidth="1"/>
    <col min="4" max="4" width="13.125" customWidth="1"/>
    <col min="5" max="5" width="12.5" customWidth="1"/>
    <col min="6" max="6" width="12.625" customWidth="1"/>
    <col min="7" max="7" width="13.375" customWidth="1"/>
    <col min="8" max="8" width="12" customWidth="1"/>
    <col min="9" max="9" width="13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4" t="s">
        <v>5</v>
      </c>
      <c r="C4" s="4" t="s">
        <v>6</v>
      </c>
      <c r="D4" s="5" t="s">
        <v>5</v>
      </c>
      <c r="E4" s="4" t="s">
        <v>7</v>
      </c>
      <c r="F4" s="5" t="s">
        <v>6</v>
      </c>
      <c r="G4" s="5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8</v>
      </c>
      <c r="B6" s="12">
        <v>5705326169</v>
      </c>
      <c r="C6" s="12">
        <v>4230226100</v>
      </c>
      <c r="D6" s="12">
        <v>7018481512</v>
      </c>
      <c r="E6" s="12">
        <v>2611993174</v>
      </c>
      <c r="F6" s="12">
        <v>5438699951</v>
      </c>
      <c r="G6" s="2">
        <v>8852348395</v>
      </c>
      <c r="H6" s="14">
        <v>2634071012</v>
      </c>
      <c r="I6" s="14">
        <v>5479733707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12</v>
      </c>
      <c r="B7" s="2">
        <v>4739756455</v>
      </c>
      <c r="C7" s="2">
        <v>3511003639</v>
      </c>
      <c r="D7" s="2">
        <v>5791528435</v>
      </c>
      <c r="E7" s="2">
        <v>2158534282</v>
      </c>
      <c r="F7" s="2">
        <v>4533659566</v>
      </c>
      <c r="G7" s="2">
        <v>7344642003</v>
      </c>
      <c r="H7" s="14">
        <v>2162292269</v>
      </c>
      <c r="I7" s="14">
        <v>4537032074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15</v>
      </c>
      <c r="B8" s="12">
        <f t="shared" ref="B8:I8" si="0">B6-B7</f>
        <v>965569714</v>
      </c>
      <c r="C8" s="12">
        <f t="shared" si="0"/>
        <v>719222461</v>
      </c>
      <c r="D8" s="12">
        <f t="shared" si="0"/>
        <v>1226953077</v>
      </c>
      <c r="E8" s="12">
        <f t="shared" si="0"/>
        <v>453458892</v>
      </c>
      <c r="F8" s="12">
        <f t="shared" si="0"/>
        <v>905040385</v>
      </c>
      <c r="G8" s="12">
        <f t="shared" si="0"/>
        <v>1507706392</v>
      </c>
      <c r="H8" s="12">
        <f t="shared" si="0"/>
        <v>471778743</v>
      </c>
      <c r="I8" s="12">
        <f t="shared" si="0"/>
        <v>942701633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1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20</v>
      </c>
      <c r="B10" s="2">
        <v>94233534</v>
      </c>
      <c r="C10" s="2">
        <v>68771025</v>
      </c>
      <c r="D10" s="2">
        <v>103468456</v>
      </c>
      <c r="E10" s="2">
        <v>38274055</v>
      </c>
      <c r="F10" s="2">
        <v>79315790</v>
      </c>
      <c r="G10" s="2">
        <v>125095213</v>
      </c>
      <c r="H10" s="14">
        <v>46797404</v>
      </c>
      <c r="I10" s="14">
        <v>88864508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17">
        <v>128258898</v>
      </c>
      <c r="C11" s="17">
        <v>83491871</v>
      </c>
      <c r="D11" s="2">
        <v>129794232</v>
      </c>
      <c r="E11" s="17">
        <v>46590775</v>
      </c>
      <c r="F11" s="2">
        <v>93593311</v>
      </c>
      <c r="G11" s="2">
        <v>159818774</v>
      </c>
      <c r="H11" s="14">
        <v>50999760</v>
      </c>
      <c r="I11" s="14">
        <v>99026000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12">
        <f t="shared" ref="B12:I12" si="1">B10+B11</f>
        <v>222492432</v>
      </c>
      <c r="C12" s="12">
        <f t="shared" si="1"/>
        <v>152262896</v>
      </c>
      <c r="D12" s="12">
        <f t="shared" si="1"/>
        <v>233262688</v>
      </c>
      <c r="E12" s="12">
        <f t="shared" si="1"/>
        <v>84864830</v>
      </c>
      <c r="F12" s="12">
        <f t="shared" si="1"/>
        <v>172909101</v>
      </c>
      <c r="G12" s="12">
        <f t="shared" si="1"/>
        <v>284913987</v>
      </c>
      <c r="H12" s="12">
        <f t="shared" si="1"/>
        <v>97797164</v>
      </c>
      <c r="I12" s="12">
        <f t="shared" si="1"/>
        <v>187890508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27</v>
      </c>
      <c r="B13" s="12">
        <f t="shared" ref="B13:I13" si="2">B8-B12</f>
        <v>743077282</v>
      </c>
      <c r="C13" s="12">
        <f t="shared" si="2"/>
        <v>566959565</v>
      </c>
      <c r="D13" s="12">
        <f t="shared" si="2"/>
        <v>993690389</v>
      </c>
      <c r="E13" s="12">
        <f t="shared" si="2"/>
        <v>368594062</v>
      </c>
      <c r="F13" s="12">
        <f t="shared" si="2"/>
        <v>732131284</v>
      </c>
      <c r="G13" s="12">
        <f t="shared" si="2"/>
        <v>1222792405</v>
      </c>
      <c r="H13" s="12">
        <f t="shared" si="2"/>
        <v>373981579</v>
      </c>
      <c r="I13" s="12">
        <f t="shared" si="2"/>
        <v>754811125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32</v>
      </c>
      <c r="B15" s="2">
        <v>321029973</v>
      </c>
      <c r="C15" s="2">
        <v>262271800</v>
      </c>
      <c r="D15" s="2">
        <v>405723455</v>
      </c>
      <c r="E15" s="2">
        <v>169195055</v>
      </c>
      <c r="F15" s="2">
        <v>336412962</v>
      </c>
      <c r="G15" s="2">
        <v>521786740</v>
      </c>
      <c r="H15" s="14">
        <v>165330472</v>
      </c>
      <c r="I15" s="14">
        <v>346382470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4" t="s">
        <v>35</v>
      </c>
      <c r="B16" s="2"/>
      <c r="C16" s="2"/>
      <c r="D16" s="2"/>
      <c r="E16" s="2"/>
      <c r="F16" s="2"/>
      <c r="G16" s="2"/>
      <c r="H16" s="14">
        <v>20425559</v>
      </c>
      <c r="I16" s="14">
        <v>45164325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37</v>
      </c>
      <c r="B17" s="2">
        <v>139641328</v>
      </c>
      <c r="C17" s="2">
        <v>101199265</v>
      </c>
      <c r="D17" s="2">
        <v>136654636</v>
      </c>
      <c r="E17" s="2">
        <v>46414750</v>
      </c>
      <c r="F17" s="2">
        <v>70054056</v>
      </c>
      <c r="G17" s="2">
        <v>89568033</v>
      </c>
      <c r="H17" s="14">
        <v>182047</v>
      </c>
      <c r="I17" s="14">
        <v>182047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40</v>
      </c>
      <c r="B18" s="17">
        <v>18860950</v>
      </c>
      <c r="C18" s="17"/>
      <c r="D18" s="2"/>
      <c r="E18" s="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12">
        <f>-B15+B17+B18</f>
        <v>-162527695</v>
      </c>
      <c r="C19" s="12">
        <f t="shared" ref="C19:G19" si="3">-C15+C17-C18</f>
        <v>-161072535</v>
      </c>
      <c r="D19" s="12">
        <f t="shared" si="3"/>
        <v>-269068819</v>
      </c>
      <c r="E19" s="12">
        <f t="shared" si="3"/>
        <v>-122780305</v>
      </c>
      <c r="F19" s="12">
        <f t="shared" si="3"/>
        <v>-266358906</v>
      </c>
      <c r="G19" s="12">
        <f t="shared" si="3"/>
        <v>-432218707</v>
      </c>
      <c r="H19" s="12">
        <f t="shared" ref="H19:I19" si="4">-H15+H17-H18+H16</f>
        <v>-144722866</v>
      </c>
      <c r="I19" s="12">
        <f t="shared" si="4"/>
        <v>-301036098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12"/>
      <c r="C20" s="12"/>
      <c r="D20" s="12"/>
      <c r="E20" s="12"/>
      <c r="F20" s="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1" t="s">
        <v>45</v>
      </c>
      <c r="B21" s="12">
        <f t="shared" ref="B21:I21" si="5">B13+B19</f>
        <v>580549587</v>
      </c>
      <c r="C21" s="12">
        <f t="shared" si="5"/>
        <v>405887030</v>
      </c>
      <c r="D21" s="12">
        <f t="shared" si="5"/>
        <v>724621570</v>
      </c>
      <c r="E21" s="12">
        <f t="shared" si="5"/>
        <v>245813757</v>
      </c>
      <c r="F21" s="12">
        <f t="shared" si="5"/>
        <v>465772378</v>
      </c>
      <c r="G21" s="12">
        <f t="shared" si="5"/>
        <v>790573698</v>
      </c>
      <c r="H21" s="12">
        <f t="shared" si="5"/>
        <v>229258713</v>
      </c>
      <c r="I21" s="12">
        <f t="shared" si="5"/>
        <v>453775027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48</v>
      </c>
      <c r="B22" s="2">
        <v>29027479</v>
      </c>
      <c r="C22" s="2">
        <v>20294352</v>
      </c>
      <c r="D22" s="2">
        <v>36231079</v>
      </c>
      <c r="E22" s="2">
        <v>12290688</v>
      </c>
      <c r="F22" s="2">
        <v>23288619</v>
      </c>
      <c r="G22" s="2">
        <v>39528685</v>
      </c>
      <c r="H22" s="14">
        <v>11462936</v>
      </c>
      <c r="I22" s="14">
        <v>22688752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1" t="s">
        <v>50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12">
        <f t="shared" ref="B24:I24" si="6">B21-B22</f>
        <v>551522108</v>
      </c>
      <c r="C24" s="12">
        <f t="shared" si="6"/>
        <v>385592678</v>
      </c>
      <c r="D24" s="12">
        <f t="shared" si="6"/>
        <v>688390491</v>
      </c>
      <c r="E24" s="12">
        <f t="shared" si="6"/>
        <v>233523069</v>
      </c>
      <c r="F24" s="12">
        <f t="shared" si="6"/>
        <v>442483759</v>
      </c>
      <c r="G24" s="12">
        <f t="shared" si="6"/>
        <v>751045013</v>
      </c>
      <c r="H24" s="12">
        <f t="shared" si="6"/>
        <v>217795777</v>
      </c>
      <c r="I24" s="12">
        <f t="shared" si="6"/>
        <v>431086275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6" t="s">
        <v>53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56</v>
      </c>
      <c r="B26" s="2">
        <v>-130052528</v>
      </c>
      <c r="C26" s="2">
        <v>-93139801</v>
      </c>
      <c r="D26" s="2">
        <v>-166796285</v>
      </c>
      <c r="E26" s="2">
        <v>-54126460</v>
      </c>
      <c r="F26" s="2">
        <v>-103352588</v>
      </c>
      <c r="G26" s="2">
        <v>-175560319</v>
      </c>
      <c r="H26" s="14">
        <v>-51624907</v>
      </c>
      <c r="I26" s="14">
        <v>-101708345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58</v>
      </c>
      <c r="B27" s="17">
        <v>-3784061</v>
      </c>
      <c r="C27" s="17">
        <v>-2581163</v>
      </c>
      <c r="D27" s="2">
        <v>-4168381</v>
      </c>
      <c r="E27" s="17">
        <v>-3776941</v>
      </c>
      <c r="F27" s="2">
        <v>-5958079</v>
      </c>
      <c r="G27" s="2">
        <v>-11723569</v>
      </c>
      <c r="H27" s="14">
        <v>-2136907</v>
      </c>
      <c r="I27" s="14">
        <v>-4522596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12">
        <f>SUM(B26:B27)</f>
        <v>-133836589</v>
      </c>
      <c r="C28" s="12">
        <f>SUM(C25:C27)</f>
        <v>-95720964</v>
      </c>
      <c r="D28" s="12">
        <f t="shared" ref="D28:I28" si="7">SUM(D26:D27)</f>
        <v>-170964666</v>
      </c>
      <c r="E28" s="12">
        <f t="shared" si="7"/>
        <v>-57903401</v>
      </c>
      <c r="F28" s="12">
        <f t="shared" si="7"/>
        <v>-109310667</v>
      </c>
      <c r="G28" s="12">
        <f t="shared" si="7"/>
        <v>-187283888</v>
      </c>
      <c r="H28" s="12">
        <f t="shared" si="7"/>
        <v>-53761814</v>
      </c>
      <c r="I28" s="12">
        <f t="shared" si="7"/>
        <v>-106230941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62</v>
      </c>
      <c r="B29" s="12">
        <f t="shared" ref="B29:I29" si="8">B24+B28</f>
        <v>417685519</v>
      </c>
      <c r="C29" s="12">
        <f t="shared" si="8"/>
        <v>289871714</v>
      </c>
      <c r="D29" s="12">
        <f t="shared" si="8"/>
        <v>517425825</v>
      </c>
      <c r="E29" s="12">
        <f t="shared" si="8"/>
        <v>175619668</v>
      </c>
      <c r="F29" s="12">
        <f t="shared" si="8"/>
        <v>333173092</v>
      </c>
      <c r="G29" s="12">
        <f t="shared" si="8"/>
        <v>563761125</v>
      </c>
      <c r="H29" s="12">
        <f t="shared" si="8"/>
        <v>164033963</v>
      </c>
      <c r="I29" s="12">
        <f t="shared" si="8"/>
        <v>324855334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 t="s">
        <v>65</v>
      </c>
      <c r="B31" s="22">
        <f>B29/('1'!B41/10)</f>
        <v>1.339379570306237</v>
      </c>
      <c r="C31" s="22">
        <f>C29/('1'!C41/10)</f>
        <v>0.8852598975392626</v>
      </c>
      <c r="D31" s="22">
        <f>D29/('1'!D41/10)</f>
        <v>1.580203623536957</v>
      </c>
      <c r="E31" s="22">
        <f>E29/('1'!E41/10)</f>
        <v>0.53633742718187161</v>
      </c>
      <c r="F31" s="22">
        <f>F29/('1'!F41/10)</f>
        <v>0.92500096685955269</v>
      </c>
      <c r="G31" s="22">
        <f>G29/('1'!G41/10)</f>
        <v>1.565191182074299</v>
      </c>
      <c r="H31" s="22">
        <f>H29/('1'!H41/10)</f>
        <v>0.45541365139056339</v>
      </c>
      <c r="I31" s="22">
        <f>I29/('1'!I41/10)</f>
        <v>0.85896006110713674</v>
      </c>
      <c r="J31" s="2"/>
      <c r="K31" s="2"/>
      <c r="L31" s="2"/>
      <c r="M31" s="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19" t="s">
        <v>74</v>
      </c>
      <c r="B32" s="2">
        <f>'1'!B41/10</f>
        <v>311850000</v>
      </c>
      <c r="C32" s="2">
        <f>'1'!C41/10</f>
        <v>327442500</v>
      </c>
      <c r="D32" s="2">
        <f>'1'!D41/10</f>
        <v>327442500</v>
      </c>
      <c r="E32" s="2">
        <f>'1'!E41/10</f>
        <v>327442500</v>
      </c>
      <c r="F32" s="2">
        <f>'1'!F41/10</f>
        <v>360186750</v>
      </c>
      <c r="G32" s="2">
        <f>'1'!G41/10</f>
        <v>360186750</v>
      </c>
      <c r="H32" s="2">
        <f>'1'!H41/10</f>
        <v>360186750</v>
      </c>
      <c r="I32" s="2">
        <f>'1'!I41/10</f>
        <v>378196087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ColWidth="12.625" defaultRowHeight="15" customHeight="1" x14ac:dyDescent="0.2"/>
  <cols>
    <col min="1" max="1" width="35.875" customWidth="1"/>
    <col min="2" max="3" width="13.125" customWidth="1"/>
    <col min="4" max="4" width="14" customWidth="1"/>
    <col min="5" max="6" width="13.125" customWidth="1"/>
    <col min="7" max="7" width="13.875" customWidth="1"/>
    <col min="8" max="8" width="12.875" customWidth="1"/>
    <col min="9" max="9" width="13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4" t="s">
        <v>5</v>
      </c>
      <c r="C4" s="4" t="s">
        <v>6</v>
      </c>
      <c r="D4" s="5" t="s">
        <v>5</v>
      </c>
      <c r="E4" s="4" t="s">
        <v>7</v>
      </c>
      <c r="F4" s="5" t="s">
        <v>6</v>
      </c>
      <c r="G4" s="5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5104938750</v>
      </c>
      <c r="C7" s="2">
        <v>4352185396</v>
      </c>
      <c r="D7" s="2">
        <v>7239538464</v>
      </c>
      <c r="E7" s="2">
        <v>2310067203</v>
      </c>
      <c r="F7" s="2">
        <v>5018677944</v>
      </c>
      <c r="G7" s="2">
        <v>7908145084</v>
      </c>
      <c r="H7" s="14">
        <v>3131615238</v>
      </c>
      <c r="I7" s="14">
        <v>5689438166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-4221384812</v>
      </c>
      <c r="C8" s="2">
        <v>-4636351967</v>
      </c>
      <c r="D8" s="2">
        <v>-7135858866</v>
      </c>
      <c r="E8" s="2">
        <v>-1926991150</v>
      </c>
      <c r="F8" s="2">
        <v>-4482357075</v>
      </c>
      <c r="G8" s="2">
        <v>-7363441674</v>
      </c>
      <c r="H8" s="14">
        <v>-2663017796</v>
      </c>
      <c r="I8" s="14">
        <v>-7033192047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4" t="s">
        <v>16</v>
      </c>
      <c r="B9" s="2"/>
      <c r="C9" s="2"/>
      <c r="D9" s="2"/>
      <c r="E9" s="2"/>
      <c r="F9" s="2"/>
      <c r="G9" s="2"/>
      <c r="H9" s="14">
        <v>258075</v>
      </c>
      <c r="I9" s="14">
        <v>-4865485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 t="s">
        <v>17</v>
      </c>
      <c r="B10" s="2"/>
      <c r="C10" s="2"/>
      <c r="D10" s="2"/>
      <c r="E10" s="2"/>
      <c r="F10" s="2"/>
      <c r="G10" s="2"/>
      <c r="H10" s="14">
        <v>-38944721</v>
      </c>
      <c r="I10" s="14">
        <v>-94499580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2"/>
      <c r="B11" s="12">
        <f t="shared" ref="B11:G11" si="0">SUM(B7:B8)</f>
        <v>883553938</v>
      </c>
      <c r="C11" s="12">
        <f t="shared" si="0"/>
        <v>-284166571</v>
      </c>
      <c r="D11" s="12">
        <f t="shared" si="0"/>
        <v>103679598</v>
      </c>
      <c r="E11" s="12">
        <f t="shared" si="0"/>
        <v>383076053</v>
      </c>
      <c r="F11" s="12">
        <f t="shared" si="0"/>
        <v>536320869</v>
      </c>
      <c r="G11" s="12">
        <f t="shared" si="0"/>
        <v>544703410</v>
      </c>
      <c r="H11" s="12">
        <f t="shared" ref="H11:I11" si="1">SUM(H7:H10)</f>
        <v>429910796</v>
      </c>
      <c r="I11" s="12">
        <f t="shared" si="1"/>
        <v>-1443118946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 x14ac:dyDescent="0.25">
      <c r="A14" s="18" t="s">
        <v>25</v>
      </c>
      <c r="B14" s="2">
        <v>-27578248</v>
      </c>
      <c r="C14" s="2">
        <v>-31598052</v>
      </c>
      <c r="D14" s="2">
        <v>-57591423</v>
      </c>
      <c r="E14" s="2">
        <v>-3489830</v>
      </c>
      <c r="F14" s="2">
        <v>-30373613</v>
      </c>
      <c r="G14" s="2">
        <v>-47017344</v>
      </c>
      <c r="H14" s="14">
        <v>-1664839506</v>
      </c>
      <c r="I14" s="14">
        <v>-2854706484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28</v>
      </c>
      <c r="B15" s="2"/>
      <c r="C15" s="2"/>
      <c r="D15" s="2">
        <v>530000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29</v>
      </c>
      <c r="B16" s="2">
        <v>-2114636269</v>
      </c>
      <c r="C16" s="2">
        <v>-1499323621</v>
      </c>
      <c r="D16" s="2">
        <v>-4811342552</v>
      </c>
      <c r="E16" s="2">
        <v>-2979654186</v>
      </c>
      <c r="F16" s="2">
        <v>-4291203196</v>
      </c>
      <c r="G16" s="2">
        <v>-6542149492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26</v>
      </c>
      <c r="B17" s="2">
        <v>-41966325</v>
      </c>
      <c r="C17" s="2">
        <v>-28326974</v>
      </c>
      <c r="D17" s="2">
        <v>3693888</v>
      </c>
      <c r="E17" s="2">
        <v>-6532966</v>
      </c>
      <c r="F17" s="2">
        <v>-20630652</v>
      </c>
      <c r="G17" s="2">
        <v>-29469974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24</v>
      </c>
      <c r="B18" s="2"/>
      <c r="C18" s="2">
        <v>-360475</v>
      </c>
      <c r="D18" s="2">
        <v>-360475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4" t="s">
        <v>33</v>
      </c>
      <c r="B19" s="2">
        <v>2538905</v>
      </c>
      <c r="C19" s="2">
        <v>598192</v>
      </c>
      <c r="D19" s="2">
        <v>1200802</v>
      </c>
      <c r="E19" s="2">
        <v>242720</v>
      </c>
      <c r="F19" s="2">
        <v>242720</v>
      </c>
      <c r="G19" s="2">
        <v>242720</v>
      </c>
      <c r="H19" s="14">
        <v>145639</v>
      </c>
      <c r="I19" s="14">
        <v>145639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4" t="s">
        <v>36</v>
      </c>
      <c r="B20" s="2"/>
      <c r="C20" s="2"/>
      <c r="D20" s="2"/>
      <c r="E20" s="2"/>
      <c r="F20" s="2"/>
      <c r="G20" s="2"/>
      <c r="H20" s="14">
        <v>10319623</v>
      </c>
      <c r="I20" s="14">
        <v>24636504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4" t="s">
        <v>39</v>
      </c>
      <c r="B21" s="2"/>
      <c r="C21" s="2"/>
      <c r="D21" s="2"/>
      <c r="E21" s="2"/>
      <c r="F21" s="2"/>
      <c r="G21" s="2"/>
      <c r="H21" s="14">
        <v>-113000296</v>
      </c>
      <c r="I21" s="14">
        <v>-198077609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34</v>
      </c>
      <c r="B22" s="2">
        <v>-984337748</v>
      </c>
      <c r="C22" s="2">
        <v>118743225</v>
      </c>
      <c r="D22" s="2">
        <v>583612060</v>
      </c>
      <c r="E22" s="2">
        <v>1582360738</v>
      </c>
      <c r="F22" s="2">
        <v>1052054238</v>
      </c>
      <c r="G22" s="2">
        <v>1301218651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2"/>
      <c r="B23" s="12">
        <f t="shared" ref="B23:I23" si="2">SUM(B14:B22)</f>
        <v>-3165979685</v>
      </c>
      <c r="C23" s="12">
        <f t="shared" si="2"/>
        <v>-1440267705</v>
      </c>
      <c r="D23" s="12">
        <f t="shared" si="2"/>
        <v>-4280257700</v>
      </c>
      <c r="E23" s="12">
        <f t="shared" si="2"/>
        <v>-1407073524</v>
      </c>
      <c r="F23" s="12">
        <f t="shared" si="2"/>
        <v>-3289910503</v>
      </c>
      <c r="G23" s="12">
        <f t="shared" si="2"/>
        <v>-5317175439</v>
      </c>
      <c r="H23" s="12">
        <f t="shared" si="2"/>
        <v>-1767374540</v>
      </c>
      <c r="I23" s="12">
        <f t="shared" si="2"/>
        <v>-3028001950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46</v>
      </c>
      <c r="B26" s="2">
        <v>407805459</v>
      </c>
      <c r="C26" s="2">
        <v>576666198</v>
      </c>
      <c r="D26" s="2">
        <v>1137349975</v>
      </c>
      <c r="E26" s="2">
        <v>-80875809</v>
      </c>
      <c r="F26" s="2">
        <v>99703098</v>
      </c>
      <c r="G26" s="2">
        <v>394564660</v>
      </c>
      <c r="H26" s="14">
        <v>46678300</v>
      </c>
      <c r="I26" s="14">
        <v>2147903551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47</v>
      </c>
      <c r="B27" s="2">
        <v>1600446181</v>
      </c>
      <c r="C27" s="2">
        <v>1391060969</v>
      </c>
      <c r="D27" s="2">
        <v>3536412845</v>
      </c>
      <c r="E27" s="2">
        <v>1947297148</v>
      </c>
      <c r="F27" s="2">
        <v>2953053763</v>
      </c>
      <c r="G27" s="2">
        <v>4722236151</v>
      </c>
      <c r="H27" s="14">
        <v>1352231125</v>
      </c>
      <c r="I27" s="14">
        <v>2501202034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49</v>
      </c>
      <c r="B28" s="2">
        <v>-6695485</v>
      </c>
      <c r="C28" s="2">
        <v>-7331789</v>
      </c>
      <c r="D28" s="2">
        <v>-14590130</v>
      </c>
      <c r="E28" s="2">
        <v>-5278846</v>
      </c>
      <c r="F28" s="2">
        <v>-9963834</v>
      </c>
      <c r="G28" s="2">
        <v>-2493486</v>
      </c>
      <c r="H28" s="14">
        <v>-6135665</v>
      </c>
      <c r="I28" s="14">
        <v>-13680118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51</v>
      </c>
      <c r="B29" s="2">
        <v>-373110568</v>
      </c>
      <c r="C29" s="2">
        <v>-155927867</v>
      </c>
      <c r="D29" s="2">
        <v>-132691605</v>
      </c>
      <c r="E29" s="2">
        <v>-5864</v>
      </c>
      <c r="F29" s="2">
        <v>-20339</v>
      </c>
      <c r="G29" s="2">
        <v>-10529</v>
      </c>
      <c r="H29" s="14">
        <v>0</v>
      </c>
      <c r="I29" s="14"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52</v>
      </c>
      <c r="B30" s="2">
        <v>-321029973</v>
      </c>
      <c r="C30" s="2">
        <v>-251166516</v>
      </c>
      <c r="D30" s="2">
        <v>-389322946</v>
      </c>
      <c r="E30" s="2">
        <v>-167311015</v>
      </c>
      <c r="F30" s="2">
        <v>-343280465</v>
      </c>
      <c r="G30" s="2">
        <v>-525927391</v>
      </c>
      <c r="H30" s="14">
        <v>0</v>
      </c>
      <c r="I30" s="14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55</v>
      </c>
      <c r="B31" s="2"/>
      <c r="C31" s="2"/>
      <c r="D31" s="2"/>
      <c r="E31" s="2"/>
      <c r="F31" s="2"/>
      <c r="G31" s="2"/>
      <c r="H31" s="14">
        <v>0</v>
      </c>
      <c r="I31" s="14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57</v>
      </c>
      <c r="B32" s="2"/>
      <c r="C32" s="2"/>
      <c r="D32" s="2"/>
      <c r="E32" s="2"/>
      <c r="F32" s="2"/>
      <c r="G32" s="2"/>
      <c r="H32" s="14">
        <v>0</v>
      </c>
      <c r="I32" s="14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4" t="s">
        <v>59</v>
      </c>
      <c r="B33" s="2"/>
      <c r="C33" s="2"/>
      <c r="D33" s="2"/>
      <c r="E33" s="2"/>
      <c r="F33" s="2"/>
      <c r="G33" s="2"/>
      <c r="H33" s="14">
        <v>-165588160</v>
      </c>
      <c r="I33" s="14">
        <v>-341517633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17</v>
      </c>
      <c r="B34" s="2">
        <v>-106839951</v>
      </c>
      <c r="C34" s="2"/>
      <c r="D34" s="2"/>
      <c r="E34" s="2"/>
      <c r="F34" s="2">
        <v>0</v>
      </c>
      <c r="G34" s="2"/>
      <c r="H34" s="14">
        <v>0</v>
      </c>
      <c r="I34" s="14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2"/>
      <c r="B35" s="12">
        <f t="shared" ref="B35:I35" si="3">SUM(B26:B34)</f>
        <v>1200575663</v>
      </c>
      <c r="C35" s="12">
        <f t="shared" si="3"/>
        <v>1553300995</v>
      </c>
      <c r="D35" s="12">
        <f t="shared" si="3"/>
        <v>4137158139</v>
      </c>
      <c r="E35" s="12">
        <f t="shared" si="3"/>
        <v>1693825614</v>
      </c>
      <c r="F35" s="12">
        <f t="shared" si="3"/>
        <v>2699492223</v>
      </c>
      <c r="G35" s="12">
        <f t="shared" si="3"/>
        <v>4588369405</v>
      </c>
      <c r="H35" s="12">
        <f t="shared" si="3"/>
        <v>1227185600</v>
      </c>
      <c r="I35" s="12">
        <f t="shared" si="3"/>
        <v>4293907834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64</v>
      </c>
      <c r="B37" s="12">
        <f t="shared" ref="B37:I37" si="4">SUM(B35,B23,B11)</f>
        <v>-1081850084</v>
      </c>
      <c r="C37" s="12">
        <f t="shared" si="4"/>
        <v>-171133281</v>
      </c>
      <c r="D37" s="12">
        <f t="shared" si="4"/>
        <v>-39419963</v>
      </c>
      <c r="E37" s="12">
        <f t="shared" si="4"/>
        <v>669828143</v>
      </c>
      <c r="F37" s="12">
        <f t="shared" si="4"/>
        <v>-54097411</v>
      </c>
      <c r="G37" s="12">
        <f t="shared" si="4"/>
        <v>-184102624</v>
      </c>
      <c r="H37" s="12">
        <f t="shared" si="4"/>
        <v>-110278144</v>
      </c>
      <c r="I37" s="12">
        <f t="shared" si="4"/>
        <v>-177213062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9" t="s">
        <v>68</v>
      </c>
      <c r="B38" s="2">
        <v>2631352732</v>
      </c>
      <c r="C38" s="2">
        <v>311332457</v>
      </c>
      <c r="D38" s="2">
        <v>311332457</v>
      </c>
      <c r="E38" s="2">
        <v>224349184</v>
      </c>
      <c r="F38" s="2">
        <v>224349184</v>
      </c>
      <c r="G38" s="2">
        <v>224349184</v>
      </c>
      <c r="H38" s="14">
        <v>281773961</v>
      </c>
      <c r="I38" s="14">
        <v>281773961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4" t="s">
        <v>69</v>
      </c>
      <c r="B39" s="12"/>
      <c r="C39" s="12"/>
      <c r="D39" s="12"/>
      <c r="E39" s="12"/>
      <c r="F39" s="12"/>
      <c r="G39" s="12"/>
      <c r="H39" s="14">
        <v>-387</v>
      </c>
      <c r="I39" s="14">
        <v>648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 t="s">
        <v>71</v>
      </c>
      <c r="B40" s="12">
        <f t="shared" ref="B40:G40" si="5">SUM(B37:B38)</f>
        <v>1549502648</v>
      </c>
      <c r="C40" s="12">
        <f t="shared" si="5"/>
        <v>140199176</v>
      </c>
      <c r="D40" s="12">
        <f t="shared" si="5"/>
        <v>271912494</v>
      </c>
      <c r="E40" s="12">
        <f t="shared" si="5"/>
        <v>894177327</v>
      </c>
      <c r="F40" s="12">
        <f t="shared" si="5"/>
        <v>170251773</v>
      </c>
      <c r="G40" s="12">
        <f t="shared" si="5"/>
        <v>40246560</v>
      </c>
      <c r="H40" s="12">
        <f t="shared" ref="H40:I40" si="6">SUM(H37:H39)</f>
        <v>171495430</v>
      </c>
      <c r="I40" s="12">
        <f t="shared" si="6"/>
        <v>104561547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 t="s">
        <v>75</v>
      </c>
      <c r="B42" s="22">
        <f>B11/('1'!B41/10)</f>
        <v>2.8332657944524611</v>
      </c>
      <c r="C42" s="22">
        <f>C11/('1'!C41/10)</f>
        <v>-0.86783655450957042</v>
      </c>
      <c r="D42" s="22">
        <f>D11/('1'!D41/10)</f>
        <v>0.31663451751070798</v>
      </c>
      <c r="E42" s="22">
        <f>E11/('1'!E41/10)</f>
        <v>1.169903274620735</v>
      </c>
      <c r="F42" s="22">
        <f>F11/('1'!F41/10)</f>
        <v>1.4890077688865568</v>
      </c>
      <c r="G42" s="22">
        <f>G11/('1'!G41/10)</f>
        <v>1.5122805322516721</v>
      </c>
      <c r="H42" s="22">
        <f>H11/('1'!H41/10)</f>
        <v>1.193577487234053</v>
      </c>
      <c r="I42" s="22">
        <f>I11/('1'!I41/10)</f>
        <v>-3.8157955505235042</v>
      </c>
      <c r="J42" s="22"/>
      <c r="K42" s="2"/>
      <c r="L42" s="2"/>
      <c r="M42" s="2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11" t="s">
        <v>78</v>
      </c>
      <c r="B43" s="2">
        <f>'1'!B41/10</f>
        <v>311850000</v>
      </c>
      <c r="C43" s="2">
        <f>'1'!C41/10</f>
        <v>327442500</v>
      </c>
      <c r="D43" s="2">
        <f>'1'!D41/10</f>
        <v>327442500</v>
      </c>
      <c r="E43" s="2">
        <f>'1'!E41/10</f>
        <v>327442500</v>
      </c>
      <c r="F43" s="2">
        <f>'1'!F41/10</f>
        <v>360186750</v>
      </c>
      <c r="G43" s="2">
        <f>'1'!G41/10</f>
        <v>360186750</v>
      </c>
      <c r="H43" s="2">
        <f>'1'!H41/10</f>
        <v>360186750</v>
      </c>
      <c r="I43" s="2">
        <f>'1'!I41/10</f>
        <v>378196087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625" customWidth="1"/>
    <col min="3" max="3" width="12.25" customWidth="1"/>
    <col min="4" max="4" width="12.75" customWidth="1"/>
    <col min="5" max="5" width="12.625" customWidth="1"/>
    <col min="6" max="6" width="12.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90</v>
      </c>
    </row>
    <row r="3" spans="1:6" x14ac:dyDescent="0.25">
      <c r="A3" s="1" t="s">
        <v>4</v>
      </c>
    </row>
    <row r="4" spans="1:6" ht="15.75" x14ac:dyDescent="0.25">
      <c r="A4" s="1"/>
      <c r="B4" s="4" t="s">
        <v>5</v>
      </c>
      <c r="C4" s="4" t="s">
        <v>6</v>
      </c>
      <c r="D4" s="5" t="s">
        <v>5</v>
      </c>
      <c r="E4" s="4" t="s">
        <v>7</v>
      </c>
      <c r="F4" s="5" t="s">
        <v>6</v>
      </c>
    </row>
    <row r="5" spans="1: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</row>
    <row r="6" spans="1:6" x14ac:dyDescent="0.25">
      <c r="A6" s="15" t="s">
        <v>91</v>
      </c>
      <c r="B6" s="26">
        <f>'2'!B29/'1'!B20</f>
        <v>3.3140125710883241E-2</v>
      </c>
      <c r="C6" s="26">
        <f>'2'!C29/'1'!C20</f>
        <v>1.896376709111498E-2</v>
      </c>
      <c r="D6" s="26">
        <f>'2'!D29/'1'!D20</f>
        <v>2.8924847629572273E-2</v>
      </c>
      <c r="E6" s="26">
        <f>'2'!E29/'1'!E20</f>
        <v>7.0998942549162164E-3</v>
      </c>
      <c r="F6" s="26">
        <f>'2'!F29/'1'!F20</f>
        <v>1.2782867671661221E-2</v>
      </c>
    </row>
    <row r="7" spans="1:6" x14ac:dyDescent="0.25">
      <c r="A7" s="15" t="s">
        <v>92</v>
      </c>
      <c r="B7" s="26">
        <f>'2'!B29/'1'!B40</f>
        <v>8.5898396394745682E-2</v>
      </c>
      <c r="C7" s="26">
        <f>'2'!C29/'1'!C40</f>
        <v>5.5959888568978162E-2</v>
      </c>
      <c r="D7" s="26">
        <f>'2'!D29/'1'!D40</f>
        <v>9.5844596030973991E-2</v>
      </c>
      <c r="E7" s="26">
        <f>'2'!E29/'1'!E40</f>
        <v>3.0800407090181531E-2</v>
      </c>
      <c r="F7" s="26">
        <f>'2'!F29/'1'!F40</f>
        <v>5.681721956468673E-2</v>
      </c>
    </row>
    <row r="8" spans="1:6" x14ac:dyDescent="0.25">
      <c r="A8" s="15" t="s">
        <v>93</v>
      </c>
      <c r="B8" s="26">
        <f>'1'!B25/'1'!B40</f>
        <v>0.38941235970388349</v>
      </c>
      <c r="C8" s="26">
        <f>'1'!C25/'1'!C40</f>
        <v>0.58533907797353224</v>
      </c>
      <c r="D8" s="26">
        <f>'1'!D25/'1'!D40</f>
        <v>0.96538483589298452</v>
      </c>
      <c r="E8" s="26">
        <f>'1'!E25/'1'!E40</f>
        <v>1.810547399068807</v>
      </c>
      <c r="F8" s="26">
        <f>'1'!F25/'1'!F40</f>
        <v>1.9326272564143645</v>
      </c>
    </row>
    <row r="9" spans="1:6" x14ac:dyDescent="0.25">
      <c r="A9" s="15" t="s">
        <v>94</v>
      </c>
      <c r="B9" s="27">
        <f>'1'!B13/'1'!B31</f>
        <v>1.4676245362513014</v>
      </c>
      <c r="C9" s="27">
        <f>'1'!C13/'1'!C31</f>
        <v>1.3170764358024201</v>
      </c>
      <c r="D9" s="27">
        <f>'1'!D13/'1'!D31</f>
        <v>1.1832630377735758</v>
      </c>
      <c r="E9" s="27">
        <f>'1'!E13/'1'!E31</f>
        <v>0.90725086219455331</v>
      </c>
      <c r="F9" s="27">
        <f>'1'!F13/'1'!F31</f>
        <v>0.89277771387316252</v>
      </c>
    </row>
    <row r="10" spans="1:6" x14ac:dyDescent="0.25">
      <c r="A10" s="15" t="s">
        <v>95</v>
      </c>
      <c r="B10" s="26">
        <f>'2'!B29/'2'!B6</f>
        <v>7.320975289186836E-2</v>
      </c>
      <c r="C10" s="26">
        <f>'2'!C29/'2'!C6</f>
        <v>6.8523929252859564E-2</v>
      </c>
      <c r="D10" s="26">
        <f>'2'!D29/'2'!D6</f>
        <v>7.3723329485918004E-2</v>
      </c>
      <c r="E10" s="26">
        <f>'2'!E29/'2'!E6</f>
        <v>6.7235883212916847E-2</v>
      </c>
      <c r="F10" s="26">
        <f>'2'!F29/'2'!F6</f>
        <v>6.1259693493247461E-2</v>
      </c>
    </row>
    <row r="11" spans="1:6" x14ac:dyDescent="0.25">
      <c r="A11" s="15" t="s">
        <v>96</v>
      </c>
      <c r="B11" s="26">
        <f>'2'!B13/'2'!B6</f>
        <v>0.13024273459377744</v>
      </c>
      <c r="C11" s="26">
        <f>'2'!C13/'2'!C6</f>
        <v>0.13402583020326028</v>
      </c>
      <c r="D11" s="26">
        <f>'2'!D13/'2'!D6</f>
        <v>0.1415819628934003</v>
      </c>
      <c r="E11" s="26">
        <f>'2'!E13/'2'!E6</f>
        <v>0.14111601273273466</v>
      </c>
      <c r="F11" s="26">
        <f>'2'!F13/'2'!F6</f>
        <v>0.1346151268862304</v>
      </c>
    </row>
    <row r="12" spans="1:6" x14ac:dyDescent="0.25">
      <c r="A12" s="15" t="s">
        <v>97</v>
      </c>
      <c r="B12" s="26">
        <f>'2'!B29/('1'!B25+'1'!B40)</f>
        <v>6.1823544173057916E-2</v>
      </c>
      <c r="C12" s="26">
        <f>'2'!C29/('1'!C25+'1'!C40)</f>
        <v>3.5298372030612639E-2</v>
      </c>
      <c r="D12" s="26">
        <f>'2'!D29/('1'!D25+'1'!D40)</f>
        <v>4.8766325190163801E-2</v>
      </c>
      <c r="E12" s="26">
        <f>'2'!E29/('1'!E25+'1'!E40)</f>
        <v>1.0958864134576186E-2</v>
      </c>
      <c r="F12" s="26">
        <f>'2'!F29/('1'!F25+'1'!F40)</f>
        <v>1.9374170188323027E-2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2020-04-11T14:53:36Z</dcterms:modified>
</cp:coreProperties>
</file>