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ood and Allied\Quarterly\"/>
    </mc:Choice>
  </mc:AlternateContent>
  <bookViews>
    <workbookView xWindow="0" yWindow="0" windowWidth="20490" windowHeight="7755" tabRatio="612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H18" i="2" s="1"/>
  <c r="H21" i="2" s="1"/>
  <c r="H26" i="2" s="1"/>
  <c r="H11" i="2"/>
  <c r="H15" i="3"/>
  <c r="H23" i="3" s="1"/>
  <c r="H45" i="3"/>
  <c r="H38" i="3"/>
  <c r="H29" i="3"/>
  <c r="G28" i="2"/>
  <c r="H23" i="2"/>
  <c r="H9" i="2"/>
  <c r="H56" i="1"/>
  <c r="H51" i="1"/>
  <c r="H35" i="1"/>
  <c r="H30" i="1"/>
  <c r="H55" i="1" s="1"/>
  <c r="H19" i="1"/>
  <c r="H10" i="1"/>
  <c r="G45" i="3"/>
  <c r="G44" i="3"/>
  <c r="G13" i="2"/>
  <c r="G18" i="2" s="1"/>
  <c r="F18" i="2"/>
  <c r="G19" i="1"/>
  <c r="F45" i="3"/>
  <c r="C55" i="1"/>
  <c r="D55" i="1"/>
  <c r="E55" i="1"/>
  <c r="F55" i="1"/>
  <c r="G55" i="1"/>
  <c r="C28" i="2"/>
  <c r="D28" i="2"/>
  <c r="E28" i="2"/>
  <c r="F28" i="2"/>
  <c r="G38" i="3"/>
  <c r="G29" i="3"/>
  <c r="G56" i="1"/>
  <c r="G51" i="1"/>
  <c r="G52" i="1" s="1"/>
  <c r="G35" i="1"/>
  <c r="G30" i="1"/>
  <c r="G10" i="1"/>
  <c r="H10" i="2" l="1"/>
  <c r="H28" i="2"/>
  <c r="H52" i="1"/>
  <c r="H53" i="1" s="1"/>
  <c r="H20" i="1"/>
  <c r="H44" i="3"/>
  <c r="H40" i="3"/>
  <c r="H42" i="3" s="1"/>
  <c r="G20" i="1"/>
  <c r="G53" i="1"/>
  <c r="C26" i="2"/>
  <c r="D26" i="2"/>
  <c r="E26" i="2"/>
  <c r="F26" i="2"/>
  <c r="C21" i="2"/>
  <c r="D21" i="2"/>
  <c r="E21" i="2"/>
  <c r="F21" i="2"/>
  <c r="B21" i="2"/>
  <c r="C13" i="2"/>
  <c r="D13" i="2"/>
  <c r="E13" i="2"/>
  <c r="F13" i="2"/>
  <c r="B13" i="2"/>
  <c r="C10" i="2"/>
  <c r="D10" i="2"/>
  <c r="E10" i="2"/>
  <c r="F10" i="2"/>
  <c r="B10" i="2"/>
  <c r="B45" i="3" l="1"/>
  <c r="C45" i="3"/>
  <c r="D45" i="3"/>
  <c r="E45" i="3"/>
  <c r="B56" i="1"/>
  <c r="C56" i="1"/>
  <c r="D56" i="1"/>
  <c r="E56" i="1"/>
  <c r="F56" i="1"/>
  <c r="F38" i="3" l="1"/>
  <c r="F19" i="1"/>
  <c r="D38" i="3" l="1"/>
  <c r="E38" i="3"/>
  <c r="C38" i="3"/>
  <c r="B38" i="3"/>
  <c r="E19" i="1"/>
  <c r="D10" i="1" l="1"/>
  <c r="E10" i="1"/>
  <c r="E20" i="1" s="1"/>
  <c r="C10" i="1"/>
  <c r="F10" i="1"/>
  <c r="F20" i="1" s="1"/>
  <c r="B10" i="1"/>
  <c r="B30" i="1"/>
  <c r="D51" i="1"/>
  <c r="E51" i="1"/>
  <c r="E9" i="4" s="1"/>
  <c r="C51" i="1"/>
  <c r="F51" i="1"/>
  <c r="B51" i="1"/>
  <c r="D35" i="1"/>
  <c r="E35" i="1"/>
  <c r="C35" i="1"/>
  <c r="F35" i="1"/>
  <c r="B35" i="1"/>
  <c r="D30" i="1"/>
  <c r="E30" i="1"/>
  <c r="C30" i="1"/>
  <c r="F30" i="1"/>
  <c r="B19" i="1"/>
  <c r="B20" i="1" s="1"/>
  <c r="F8" i="4" l="1"/>
  <c r="C8" i="4"/>
  <c r="D8" i="4"/>
  <c r="E8" i="4"/>
  <c r="B52" i="1"/>
  <c r="B53" i="1" s="1"/>
  <c r="B9" i="4"/>
  <c r="D19" i="1"/>
  <c r="C19" i="1"/>
  <c r="C9" i="4" l="1"/>
  <c r="C20" i="1"/>
  <c r="D9" i="4"/>
  <c r="D20" i="1"/>
  <c r="F9" i="4"/>
  <c r="F29" i="3"/>
  <c r="F15" i="3"/>
  <c r="F23" i="3" s="1"/>
  <c r="F44" i="3" s="1"/>
  <c r="G15" i="3"/>
  <c r="G23" i="3" s="1"/>
  <c r="G9" i="2"/>
  <c r="G10" i="2"/>
  <c r="G23" i="2"/>
  <c r="G40" i="3" l="1"/>
  <c r="G42" i="3" s="1"/>
  <c r="F40" i="3"/>
  <c r="F42" i="3" s="1"/>
  <c r="G21" i="2"/>
  <c r="G26" i="2" l="1"/>
  <c r="B55" i="1"/>
  <c r="B8" i="4"/>
  <c r="D29" i="3"/>
  <c r="E29" i="3"/>
  <c r="C29" i="3"/>
  <c r="D15" i="3"/>
  <c r="D23" i="3" s="1"/>
  <c r="D44" i="3" s="1"/>
  <c r="E15" i="3"/>
  <c r="E23" i="3" s="1"/>
  <c r="E44" i="3" s="1"/>
  <c r="C15" i="3"/>
  <c r="C23" i="3" s="1"/>
  <c r="C44" i="3" s="1"/>
  <c r="B15" i="3"/>
  <c r="B23" i="3" s="1"/>
  <c r="B44" i="3" s="1"/>
  <c r="D40" i="3" l="1"/>
  <c r="D42" i="3" s="1"/>
  <c r="C40" i="3"/>
  <c r="C42" i="3" s="1"/>
  <c r="E40" i="3"/>
  <c r="E42" i="3" s="1"/>
  <c r="F23" i="2"/>
  <c r="E23" i="2"/>
  <c r="D9" i="2"/>
  <c r="E9" i="2"/>
  <c r="C9" i="2"/>
  <c r="C12" i="2" s="1"/>
  <c r="C18" i="2" s="1"/>
  <c r="F9" i="2"/>
  <c r="F12" i="2" s="1"/>
  <c r="E11" i="4" l="1"/>
  <c r="E12" i="2"/>
  <c r="E18" i="2" s="1"/>
  <c r="D12" i="2"/>
  <c r="D18" i="2" s="1"/>
  <c r="D11" i="4"/>
  <c r="B9" i="2"/>
  <c r="B12" i="2" s="1"/>
  <c r="B18" i="2" s="1"/>
  <c r="B11" i="4" l="1"/>
  <c r="C11" i="4"/>
  <c r="E52" i="1"/>
  <c r="E53" i="1" s="1"/>
  <c r="F52" i="1"/>
  <c r="F53" i="1" s="1"/>
  <c r="C52" i="1"/>
  <c r="C53" i="1" s="1"/>
  <c r="D52" i="1"/>
  <c r="D53" i="1" s="1"/>
  <c r="F11" i="4" l="1"/>
  <c r="F12" i="4"/>
  <c r="D10" i="4"/>
  <c r="D7" i="4"/>
  <c r="D12" i="4"/>
  <c r="D6" i="4"/>
  <c r="E10" i="4"/>
  <c r="E7" i="4"/>
  <c r="E12" i="4"/>
  <c r="E6" i="4"/>
  <c r="F6" i="4" l="1"/>
  <c r="F7" i="4"/>
  <c r="F10" i="4"/>
  <c r="C10" i="4"/>
  <c r="C12" i="4"/>
  <c r="C7" i="4"/>
  <c r="C6" i="4"/>
  <c r="B29" i="3" l="1"/>
  <c r="B40" i="3" l="1"/>
  <c r="B42" i="3" l="1"/>
  <c r="B26" i="2" l="1"/>
  <c r="B12" i="4" l="1"/>
  <c r="B7" i="4"/>
  <c r="B28" i="2"/>
  <c r="B10" i="4"/>
  <c r="B6" i="4"/>
</calcChain>
</file>

<file path=xl/sharedStrings.xml><?xml version="1.0" encoding="utf-8"?>
<sst xmlns="http://schemas.openxmlformats.org/spreadsheetml/2006/main" count="135" uniqueCount="106">
  <si>
    <t>CURRENT ASSETS</t>
  </si>
  <si>
    <t>Cash and Cash Equivalents</t>
  </si>
  <si>
    <t>Share Capital</t>
  </si>
  <si>
    <t>Retained Earnings</t>
  </si>
  <si>
    <t>Inventories</t>
  </si>
  <si>
    <t>Current Liabilities</t>
  </si>
  <si>
    <t>Other Income</t>
  </si>
  <si>
    <t>Current Tax</t>
  </si>
  <si>
    <t>ASSETS</t>
  </si>
  <si>
    <t>Advance, Deposits &amp; Prepayments</t>
  </si>
  <si>
    <t>Deferred Tax Liabilities</t>
  </si>
  <si>
    <t>Deferred Tax (expenses)/income</t>
  </si>
  <si>
    <t>Tax Holiday Reserve</t>
  </si>
  <si>
    <t>Capital Work in Progress</t>
  </si>
  <si>
    <t>Advance to Subsidiary</t>
  </si>
  <si>
    <t>Gemini Sea Food Limited</t>
  </si>
  <si>
    <t>Bills Receivable</t>
  </si>
  <si>
    <t>Other Liabilities</t>
  </si>
  <si>
    <t>Proposed Dividend</t>
  </si>
  <si>
    <t>Property, Plant and Equipment</t>
  </si>
  <si>
    <t>Closing Stock</t>
  </si>
  <si>
    <t>Bank Over draft</t>
  </si>
  <si>
    <t>Trading Liabilities</t>
  </si>
  <si>
    <t>Liabilities for Expenses</t>
  </si>
  <si>
    <t>Liabilities for Dividend (unclaimed and Unpaid Dividend)</t>
  </si>
  <si>
    <t>Liabilities for Proposed Dividend</t>
  </si>
  <si>
    <t>Bank Overdraft</t>
  </si>
  <si>
    <t>Provision for WPPF</t>
  </si>
  <si>
    <t>Provision for tax on addition income u/s 82 ©</t>
  </si>
  <si>
    <t>Adminstrative and Selling Expenses</t>
  </si>
  <si>
    <t>Non-Operating Expenses</t>
  </si>
  <si>
    <t>Non-Operating Income</t>
  </si>
  <si>
    <t>Finance Cost</t>
  </si>
  <si>
    <t>Payment of other expenses</t>
  </si>
  <si>
    <t>Increase/(Decrease) in Trade Creditors</t>
  </si>
  <si>
    <t>Increase/(Decrease) in Sundry Creditors</t>
  </si>
  <si>
    <t>Interest and Bank Charges Paid</t>
  </si>
  <si>
    <t>Advance Income Taxes Paid</t>
  </si>
  <si>
    <t>Acquisition of Fixed Assets</t>
  </si>
  <si>
    <t>Increase/(Decrease) Unsecured Loan</t>
  </si>
  <si>
    <t>Dividend Paid</t>
  </si>
  <si>
    <t>Increase/(Decrease) in Bank Overdraft</t>
  </si>
  <si>
    <t>Interest paid</t>
  </si>
  <si>
    <t>Interest received</t>
  </si>
  <si>
    <t>Income taxes paid</t>
  </si>
  <si>
    <t>Dividends paid</t>
  </si>
  <si>
    <t>Non operating  income received</t>
  </si>
  <si>
    <t>Inter company Receivable</t>
  </si>
  <si>
    <t xml:space="preserve">Intercompany </t>
  </si>
  <si>
    <t>Ratio</t>
  </si>
  <si>
    <t>Debt to Equity</t>
  </si>
  <si>
    <t>Current Ratio</t>
  </si>
  <si>
    <t>Operating Margin</t>
  </si>
  <si>
    <t xml:space="preserve"> Quarter 3 </t>
  </si>
  <si>
    <t>Capital Work-in-Progress</t>
  </si>
  <si>
    <t>Revaluation Reserve</t>
  </si>
  <si>
    <t>Long Term Loan</t>
  </si>
  <si>
    <t xml:space="preserve">Short term Bank Loans and Others </t>
  </si>
  <si>
    <t>Trade and Other Payables</t>
  </si>
  <si>
    <t>Provision for Income Tax</t>
  </si>
  <si>
    <t>Intercompany Payables</t>
  </si>
  <si>
    <t>Provision for WPPF and Welfare Fund</t>
  </si>
  <si>
    <t>Cash receipts from customers</t>
  </si>
  <si>
    <t xml:space="preserve">Cash paid to supplies </t>
  </si>
  <si>
    <t>Cash paid to employees and others</t>
  </si>
  <si>
    <t>Bank overdraft paid during the period</t>
  </si>
  <si>
    <t>As at quarter end</t>
  </si>
  <si>
    <t>Return on Asset (ROA)</t>
  </si>
  <si>
    <t>Return on Equity (ROE)</t>
  </si>
  <si>
    <t>Net Margin</t>
  </si>
  <si>
    <t>Return on Invested Capital (ROIC)</t>
  </si>
  <si>
    <t>Consolidated Balance Sheet</t>
  </si>
  <si>
    <t>NON CURRENT ASSETS</t>
  </si>
  <si>
    <t>Liabilities and Capital</t>
  </si>
  <si>
    <t>Liabilities</t>
  </si>
  <si>
    <t>Shareholders’ Equity</t>
  </si>
  <si>
    <t>Non Current Liabilities</t>
  </si>
  <si>
    <t>Net assets value per share</t>
  </si>
  <si>
    <t>Shares to calculate NAVPS</t>
  </si>
  <si>
    <t>Consolidated Income Statement</t>
  </si>
  <si>
    <t>Consolidated Cash Flow Statement</t>
  </si>
  <si>
    <t>Net Cash Flows - Operating Activities</t>
  </si>
  <si>
    <t xml:space="preserve">Cash Generated from Operations 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</si>
  <si>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</si>
  <si>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</si>
  <si>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</si>
  <si>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</si>
  <si>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</si>
  <si>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</si>
  <si>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</si>
  <si>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1</t>
  </si>
  <si>
    <t>Quarter 2</t>
  </si>
  <si>
    <t>Quarter 3</t>
  </si>
  <si>
    <t>Net Revenues</t>
  </si>
  <si>
    <t>Cost of goods sold</t>
  </si>
  <si>
    <t>Gross Profit</t>
  </si>
  <si>
    <t>Operating Income/(Expenses)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</si>
  <si>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</si>
  <si>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</si>
  <si>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</si>
  <si>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</si>
  <si>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</si>
  <si>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</si>
  <si>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</si>
  <si>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</si>
  <si>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Short term Loan from/(RePaYment)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</si>
</sst>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0" fillId="0" borderId="0" xfId="0" applyNumberFormat="1" applyAlignment="1">
      <alignment horizontal="right"/>
    </xf>
    <xf numFmtId="41" fontId="0" fillId="0" borderId="0" xfId="0" applyNumberFormat="1"/>
    <xf numFmtId="41" fontId="0" fillId="0" borderId="0" xfId="0" applyNumberFormat="1" applyFont="1"/>
    <xf numFmtId="41" fontId="1" fillId="0" borderId="0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41" fontId="0" fillId="0" borderId="0" xfId="0" applyNumberFormat="1" applyFont="1" applyBorder="1"/>
    <xf numFmtId="0" fontId="0" fillId="0" borderId="0" xfId="0" applyFill="1"/>
    <xf numFmtId="165" fontId="0" fillId="0" borderId="0" xfId="0" applyNumberFormat="1" applyFill="1"/>
    <xf numFmtId="165" fontId="1" fillId="0" borderId="0" xfId="0" applyNumberFormat="1" applyFont="1" applyBorder="1"/>
    <xf numFmtId="165" fontId="1" fillId="0" borderId="0" xfId="0" applyNumberFormat="1" applyFont="1" applyFill="1" applyBorder="1"/>
    <xf numFmtId="0" fontId="2" fillId="0" borderId="0" xfId="0" applyFont="1" applyFill="1"/>
    <xf numFmtId="0" fontId="0" fillId="0" borderId="0" xfId="0" applyFill="1" applyBorder="1"/>
    <xf numFmtId="15" fontId="2" fillId="0" borderId="0" xfId="0" applyNumberFormat="1" applyFont="1" applyAlignment="1">
      <alignment horizontal="center" vertical="center" wrapText="1"/>
    </xf>
    <xf numFmtId="41" fontId="2" fillId="0" borderId="0" xfId="0" applyNumberFormat="1" applyFont="1" applyFill="1" applyAlignment="1">
      <alignment horizontal="right"/>
    </xf>
    <xf numFmtId="41" fontId="0" fillId="0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5" fontId="2" fillId="0" borderId="0" xfId="0" applyNumberFormat="1" applyFont="1" applyFill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0" fontId="0" fillId="0" borderId="0" xfId="1" applyNumberFormat="1" applyFont="1"/>
    <xf numFmtId="2" fontId="0" fillId="0" borderId="0" xfId="0" applyNumberFormat="1"/>
    <xf numFmtId="166" fontId="0" fillId="0" borderId="0" xfId="2" applyNumberFormat="1" applyFont="1"/>
    <xf numFmtId="166" fontId="0" fillId="0" borderId="0" xfId="2" applyNumberFormat="1" applyFont="1" applyFill="1"/>
    <xf numFmtId="166" fontId="0" fillId="0" borderId="2" xfId="2" applyNumberFormat="1" applyFont="1" applyBorder="1"/>
    <xf numFmtId="166" fontId="0" fillId="0" borderId="0" xfId="2" applyNumberFormat="1" applyFont="1" applyBorder="1"/>
    <xf numFmtId="166" fontId="0" fillId="0" borderId="0" xfId="2" applyNumberFormat="1" applyFont="1" applyFill="1" applyBorder="1"/>
    <xf numFmtId="166" fontId="1" fillId="0" borderId="0" xfId="2" applyNumberFormat="1" applyFont="1"/>
    <xf numFmtId="166" fontId="1" fillId="0" borderId="0" xfId="2" applyNumberFormat="1" applyFont="1" applyFill="1"/>
    <xf numFmtId="166" fontId="1" fillId="0" borderId="5" xfId="2" applyNumberFormat="1" applyFont="1" applyBorder="1"/>
    <xf numFmtId="166" fontId="1" fillId="0" borderId="4" xfId="2" applyNumberFormat="1" applyFont="1" applyBorder="1"/>
    <xf numFmtId="166" fontId="1" fillId="0" borderId="0" xfId="2" applyNumberFormat="1" applyFont="1" applyBorder="1"/>
    <xf numFmtId="166" fontId="1" fillId="0" borderId="0" xfId="2" applyNumberFormat="1" applyFont="1" applyFill="1" applyBorder="1"/>
    <xf numFmtId="166" fontId="2" fillId="0" borderId="0" xfId="2" applyNumberFormat="1" applyFont="1" applyFill="1"/>
    <xf numFmtId="166" fontId="2" fillId="0" borderId="0" xfId="2" applyNumberFormat="1" applyFont="1"/>
    <xf numFmtId="166" fontId="0" fillId="0" borderId="1" xfId="2" applyNumberFormat="1" applyFont="1" applyBorder="1"/>
    <xf numFmtId="166" fontId="1" fillId="0" borderId="2" xfId="2" applyNumberFormat="1" applyFont="1" applyFill="1" applyBorder="1"/>
    <xf numFmtId="166" fontId="1" fillId="0" borderId="2" xfId="2" applyNumberFormat="1" applyFont="1" applyBorder="1"/>
    <xf numFmtId="166" fontId="2" fillId="0" borderId="0" xfId="2" applyNumberFormat="1" applyFont="1" applyFill="1" applyAlignment="1">
      <alignment horizontal="right"/>
    </xf>
    <xf numFmtId="166" fontId="2" fillId="0" borderId="0" xfId="2" applyNumberFormat="1" applyFont="1" applyAlignment="1">
      <alignment horizontal="right"/>
    </xf>
    <xf numFmtId="166" fontId="0" fillId="0" borderId="0" xfId="2" applyNumberFormat="1" applyFont="1" applyFill="1" applyAlignment="1">
      <alignment horizontal="right"/>
    </xf>
    <xf numFmtId="166" fontId="0" fillId="0" borderId="0" xfId="2" applyNumberFormat="1" applyFont="1" applyAlignment="1">
      <alignment horizontal="right"/>
    </xf>
    <xf numFmtId="166" fontId="1" fillId="0" borderId="0" xfId="2" applyNumberFormat="1" applyFont="1" applyFill="1" applyAlignment="1">
      <alignment horizontal="right"/>
    </xf>
    <xf numFmtId="166" fontId="1" fillId="0" borderId="0" xfId="2" applyNumberFormat="1" applyFont="1" applyAlignment="1">
      <alignment horizontal="right"/>
    </xf>
    <xf numFmtId="166" fontId="4" fillId="0" borderId="3" xfId="2" applyNumberFormat="1" applyFont="1" applyFill="1" applyBorder="1" applyAlignment="1">
      <alignment horizontal="right"/>
    </xf>
    <xf numFmtId="166" fontId="0" fillId="0" borderId="0" xfId="2" applyNumberFormat="1" applyFont="1" applyBorder="1" applyAlignment="1">
      <alignment horizontal="right"/>
    </xf>
    <xf numFmtId="2" fontId="0" fillId="0" borderId="0" xfId="0" applyNumberFormat="1" applyFill="1"/>
    <xf numFmtId="10" fontId="0" fillId="0" borderId="0" xfId="1" applyNumberFormat="1" applyFont="1" applyFill="1"/>
    <xf numFmtId="164" fontId="7" fillId="0" borderId="1" xfId="0" applyNumberFormat="1" applyFont="1" applyBorder="1"/>
    <xf numFmtId="0" fontId="0" fillId="0" borderId="6" xfId="0" applyBorder="1"/>
    <xf numFmtId="0" fontId="1" fillId="0" borderId="7" xfId="0" applyFont="1" applyBorder="1"/>
    <xf numFmtId="0" fontId="0" fillId="0" borderId="1" xfId="0" applyBorder="1"/>
    <xf numFmtId="43" fontId="1" fillId="0" borderId="0" xfId="2" applyNumberFormat="1" applyFont="1"/>
    <xf numFmtId="43" fontId="1" fillId="0" borderId="0" xfId="2" applyNumberFormat="1" applyFont="1" applyFill="1" applyBorder="1" applyAlignment="1">
      <alignment horizontal="right"/>
    </xf>
    <xf numFmtId="166" fontId="6" fillId="0" borderId="0" xfId="2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5" fontId="1" fillId="0" borderId="0" xfId="0" applyNumberFormat="1" applyFont="1"/>
    <xf numFmtId="0" fontId="2" fillId="0" borderId="0" xfId="0" applyFont="1" applyAlignment="1">
      <alignment horizontal="center"/>
    </xf>
    <xf numFmtId="41" fontId="1" fillId="0" borderId="0" xfId="0" applyNumberFormat="1" applyFont="1" applyFill="1" applyAlignment="1">
      <alignment horizontal="right"/>
    </xf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6"/>
  <sheetViews>
    <sheetView zoomScaleNormal="100" workbookViewId="0">
      <pane xSplit="1" ySplit="5" topLeftCell="H45" activePane="bottomRight" state="frozen"/>
      <selection pane="topRight" activeCell="B1" sqref="B1"/>
      <selection pane="bottomLeft" activeCell="A6" sqref="A6"/>
      <selection pane="bottomRight" activeCell="H43" sqref="H43"/>
    </sheetView>
  </sheetViews>
  <sheetFormatPr defaultRowHeight="15" x14ac:dyDescent="0.25"/>
  <cols>
    <col min="1" max="1" width="36.85546875" customWidth="1"/>
    <col min="2" max="4" width="15.28515625" bestFit="1" customWidth="1"/>
    <col min="5" max="5" width="15.28515625" style="17" bestFit="1" customWidth="1"/>
    <col min="6" max="6" width="15.28515625" bestFit="1" customWidth="1"/>
    <col min="7" max="11" width="19" bestFit="1" customWidth="1"/>
  </cols>
  <sheetData>
    <row r="1" spans="1:11" x14ac:dyDescent="0.25">
      <c r="A1" s="1" t="s">
        <v>15</v>
      </c>
    </row>
    <row r="2" spans="1:11" x14ac:dyDescent="0.25">
      <c r="A2" s="1" t="s">
        <v>71</v>
      </c>
    </row>
    <row r="3" spans="1:11" x14ac:dyDescent="0.25">
      <c r="A3" s="1" t="s">
        <v>66</v>
      </c>
    </row>
    <row r="4" spans="1:11" ht="15.75" x14ac:dyDescent="0.25">
      <c r="A4" s="2"/>
      <c r="B4" s="73" t="s">
        <v>91</v>
      </c>
      <c r="C4" s="73" t="s">
        <v>92</v>
      </c>
      <c r="D4" s="73" t="s">
        <v>90</v>
      </c>
      <c r="E4" s="73" t="s">
        <v>91</v>
      </c>
      <c r="F4" s="74" t="s">
        <v>92</v>
      </c>
      <c r="G4" s="73" t="s">
        <v>90</v>
      </c>
      <c r="H4" s="73" t="s">
        <v>91</v>
      </c>
    </row>
    <row r="5" spans="1:11" ht="15.75" x14ac:dyDescent="0.25">
      <c r="B5" s="30">
        <v>43100</v>
      </c>
      <c r="C5" s="23">
        <v>43190</v>
      </c>
      <c r="D5" s="31">
        <v>43373</v>
      </c>
      <c r="E5" s="31">
        <v>43465</v>
      </c>
      <c r="F5" s="23">
        <v>43555</v>
      </c>
      <c r="G5" s="75">
        <v>43738</v>
      </c>
      <c r="H5" s="75">
        <v>43830</v>
      </c>
    </row>
    <row r="6" spans="1:11" x14ac:dyDescent="0.25">
      <c r="A6" s="67" t="s">
        <v>8</v>
      </c>
      <c r="B6" s="34"/>
      <c r="C6" s="34"/>
      <c r="D6" s="34"/>
      <c r="E6" s="35"/>
      <c r="F6" s="34"/>
    </row>
    <row r="7" spans="1:11" x14ac:dyDescent="0.25">
      <c r="A7" s="68" t="s">
        <v>72</v>
      </c>
      <c r="B7" s="34"/>
      <c r="C7" s="34"/>
      <c r="D7" s="34"/>
      <c r="E7" s="35"/>
      <c r="F7" s="34"/>
    </row>
    <row r="8" spans="1:11" ht="15.75" x14ac:dyDescent="0.25">
      <c r="A8" s="6" t="s">
        <v>19</v>
      </c>
      <c r="B8" s="34">
        <v>46394425</v>
      </c>
      <c r="C8" s="34">
        <v>45236955</v>
      </c>
      <c r="D8" s="34">
        <v>43164794</v>
      </c>
      <c r="E8" s="34">
        <v>42358088</v>
      </c>
      <c r="F8" s="34">
        <v>41443413</v>
      </c>
      <c r="G8">
        <v>66303530</v>
      </c>
      <c r="H8" s="78">
        <v>65529561</v>
      </c>
    </row>
    <row r="9" spans="1:11" x14ac:dyDescent="0.25">
      <c r="A9" s="7" t="s">
        <v>54</v>
      </c>
      <c r="B9" s="34"/>
      <c r="C9" s="34"/>
      <c r="D9" s="34"/>
      <c r="E9" s="35"/>
      <c r="F9" s="34"/>
      <c r="G9">
        <v>160256</v>
      </c>
      <c r="H9" s="78">
        <v>154246</v>
      </c>
    </row>
    <row r="10" spans="1:11" x14ac:dyDescent="0.25">
      <c r="B10" s="36">
        <f>SUM(B8:B9)</f>
        <v>46394425</v>
      </c>
      <c r="C10" s="36">
        <f>SUM(C8:C9)</f>
        <v>45236955</v>
      </c>
      <c r="D10" s="36">
        <f t="shared" ref="D10:H10" si="0">SUM(D8:D9)</f>
        <v>43164794</v>
      </c>
      <c r="E10" s="36">
        <f t="shared" si="0"/>
        <v>42358088</v>
      </c>
      <c r="F10" s="36">
        <f t="shared" si="0"/>
        <v>41443413</v>
      </c>
      <c r="G10" s="36">
        <f t="shared" si="0"/>
        <v>66463786</v>
      </c>
      <c r="H10" s="36">
        <f t="shared" si="0"/>
        <v>65683807</v>
      </c>
    </row>
    <row r="11" spans="1:11" x14ac:dyDescent="0.25">
      <c r="A11" s="7"/>
      <c r="B11" s="37"/>
      <c r="C11" s="34"/>
      <c r="D11" s="37"/>
      <c r="E11" s="38"/>
      <c r="F11" s="37"/>
    </row>
    <row r="12" spans="1:11" x14ac:dyDescent="0.25">
      <c r="A12" s="68" t="s">
        <v>0</v>
      </c>
      <c r="B12" s="39"/>
      <c r="C12" s="34"/>
      <c r="D12" s="39"/>
      <c r="E12" s="40"/>
      <c r="F12" s="39"/>
    </row>
    <row r="13" spans="1:11" x14ac:dyDescent="0.25">
      <c r="A13" s="4" t="s">
        <v>16</v>
      </c>
      <c r="B13" s="34">
        <v>94864651</v>
      </c>
      <c r="C13" s="37">
        <v>90769445</v>
      </c>
      <c r="D13" s="34">
        <v>49812515</v>
      </c>
      <c r="E13" s="34">
        <v>90371501</v>
      </c>
      <c r="F13" s="34">
        <v>100078577</v>
      </c>
      <c r="G13" s="34">
        <v>61717833</v>
      </c>
      <c r="H13" s="78">
        <v>44857390</v>
      </c>
    </row>
    <row r="14" spans="1:11" x14ac:dyDescent="0.25">
      <c r="A14" s="7" t="s">
        <v>4</v>
      </c>
      <c r="B14" s="34"/>
      <c r="C14" s="34"/>
      <c r="D14" s="34"/>
      <c r="E14" s="34"/>
      <c r="F14" s="34"/>
      <c r="G14" s="11">
        <v>293913750</v>
      </c>
      <c r="H14" s="11">
        <v>280000081</v>
      </c>
      <c r="I14" s="11"/>
      <c r="J14" s="11"/>
      <c r="K14" s="11"/>
    </row>
    <row r="15" spans="1:11" x14ac:dyDescent="0.25">
      <c r="A15" s="7" t="s">
        <v>47</v>
      </c>
      <c r="B15" s="34"/>
      <c r="C15" s="34"/>
      <c r="D15" s="34">
        <v>5400000</v>
      </c>
      <c r="E15" s="34">
        <v>5400000</v>
      </c>
      <c r="F15" s="34">
        <v>5400000</v>
      </c>
      <c r="G15" s="11">
        <v>5400000</v>
      </c>
      <c r="H15" s="11"/>
      <c r="I15" s="11"/>
      <c r="J15" s="11"/>
      <c r="K15" s="11"/>
    </row>
    <row r="16" spans="1:11" x14ac:dyDescent="0.25">
      <c r="A16" t="s">
        <v>9</v>
      </c>
      <c r="B16" s="34">
        <v>1042684</v>
      </c>
      <c r="C16" s="34">
        <v>17162338</v>
      </c>
      <c r="D16" s="34">
        <v>41123508</v>
      </c>
      <c r="E16" s="34">
        <v>49480699</v>
      </c>
      <c r="F16" s="34">
        <v>91753633</v>
      </c>
      <c r="G16" s="11">
        <v>42929735</v>
      </c>
      <c r="H16" s="11">
        <v>55536825</v>
      </c>
      <c r="I16" s="11"/>
      <c r="J16" s="11"/>
      <c r="K16" s="11"/>
    </row>
    <row r="17" spans="1:11" x14ac:dyDescent="0.25">
      <c r="A17" t="s">
        <v>1</v>
      </c>
      <c r="B17" s="34">
        <v>22110463</v>
      </c>
      <c r="C17" s="34">
        <v>25450601</v>
      </c>
      <c r="D17" s="34">
        <v>29567267</v>
      </c>
      <c r="E17" s="34">
        <v>39322455</v>
      </c>
      <c r="F17" s="34">
        <v>54710389</v>
      </c>
      <c r="G17" s="11">
        <v>33213538</v>
      </c>
      <c r="H17" s="11">
        <v>64737893</v>
      </c>
      <c r="I17" s="11"/>
      <c r="J17" s="11"/>
      <c r="K17" s="11"/>
    </row>
    <row r="18" spans="1:11" x14ac:dyDescent="0.25">
      <c r="A18" t="s">
        <v>20</v>
      </c>
      <c r="B18" s="34">
        <v>462740263</v>
      </c>
      <c r="C18" s="34">
        <v>400823876</v>
      </c>
      <c r="D18" s="34">
        <v>325309310</v>
      </c>
      <c r="E18" s="34">
        <v>267405833</v>
      </c>
      <c r="F18" s="34">
        <v>235371758</v>
      </c>
      <c r="G18" s="11"/>
      <c r="H18" s="11"/>
      <c r="I18" s="11"/>
      <c r="J18" s="11"/>
      <c r="K18" s="11"/>
    </row>
    <row r="19" spans="1:11" s="1" customFormat="1" x14ac:dyDescent="0.25">
      <c r="B19" s="39">
        <f>SUM(B13:B18)</f>
        <v>580758061</v>
      </c>
      <c r="C19" s="39">
        <f>SUM(C13:C18)</f>
        <v>534206260</v>
      </c>
      <c r="D19" s="39">
        <f t="shared" ref="D19" si="1">SUM(D13:D18)</f>
        <v>451212600</v>
      </c>
      <c r="E19" s="39">
        <f>SUM(E13:E18)</f>
        <v>451980488</v>
      </c>
      <c r="F19" s="39">
        <f>SUM(F13:F18)</f>
        <v>487314357</v>
      </c>
      <c r="G19" s="39">
        <f>SUM(G13:G18)</f>
        <v>437174856</v>
      </c>
      <c r="H19" s="39">
        <f>SUM(H13:H18)</f>
        <v>445132189</v>
      </c>
      <c r="I19" s="14"/>
      <c r="J19" s="14"/>
      <c r="K19" s="14"/>
    </row>
    <row r="20" spans="1:11" s="1" customFormat="1" ht="15.75" thickBot="1" x14ac:dyDescent="0.3">
      <c r="B20" s="41">
        <f t="shared" ref="B20:H20" si="2">B19+B10</f>
        <v>627152486</v>
      </c>
      <c r="C20" s="41">
        <f t="shared" si="2"/>
        <v>579443215</v>
      </c>
      <c r="D20" s="41">
        <f t="shared" si="2"/>
        <v>494377394</v>
      </c>
      <c r="E20" s="41">
        <f t="shared" si="2"/>
        <v>494338576</v>
      </c>
      <c r="F20" s="41">
        <f t="shared" si="2"/>
        <v>528757770</v>
      </c>
      <c r="G20" s="41">
        <f t="shared" si="2"/>
        <v>503638642</v>
      </c>
      <c r="H20" s="41">
        <f t="shared" si="2"/>
        <v>510815996</v>
      </c>
      <c r="I20" s="14"/>
      <c r="J20" s="14"/>
      <c r="K20" s="14"/>
    </row>
    <row r="21" spans="1:11" x14ac:dyDescent="0.25">
      <c r="B21" s="34"/>
      <c r="C21" s="34"/>
      <c r="D21" s="34"/>
      <c r="E21" s="35"/>
      <c r="F21" s="34"/>
      <c r="G21" s="11"/>
      <c r="H21" s="11"/>
      <c r="I21" s="11"/>
      <c r="J21" s="11"/>
      <c r="K21" s="11"/>
    </row>
    <row r="22" spans="1:11" ht="15.75" x14ac:dyDescent="0.25">
      <c r="A22" s="69" t="s">
        <v>73</v>
      </c>
      <c r="B22" s="34"/>
      <c r="C22" s="34"/>
      <c r="D22" s="34"/>
      <c r="E22" s="35"/>
      <c r="F22" s="34"/>
      <c r="G22" s="11"/>
      <c r="H22" s="11"/>
      <c r="I22" s="11"/>
      <c r="J22" s="11"/>
      <c r="K22" s="11"/>
    </row>
    <row r="23" spans="1:11" ht="15.75" x14ac:dyDescent="0.25">
      <c r="A23" s="70" t="s">
        <v>74</v>
      </c>
      <c r="B23" s="34"/>
      <c r="C23" s="34"/>
      <c r="D23" s="34"/>
      <c r="E23" s="35"/>
      <c r="F23" s="34"/>
      <c r="G23" s="11"/>
      <c r="H23" s="11"/>
      <c r="I23" s="11"/>
      <c r="J23" s="11"/>
      <c r="K23" s="11"/>
    </row>
    <row r="24" spans="1:11" x14ac:dyDescent="0.25">
      <c r="A24" s="68" t="s">
        <v>75</v>
      </c>
      <c r="B24" s="39"/>
      <c r="C24" s="39"/>
      <c r="D24" s="39"/>
      <c r="E24" s="40"/>
      <c r="F24" s="39"/>
      <c r="G24" s="11"/>
      <c r="H24" s="11"/>
      <c r="I24" s="11"/>
      <c r="J24" s="11"/>
      <c r="K24" s="11"/>
    </row>
    <row r="25" spans="1:11" x14ac:dyDescent="0.25">
      <c r="A25" t="s">
        <v>2</v>
      </c>
      <c r="B25" s="34">
        <v>37125000</v>
      </c>
      <c r="C25" s="34">
        <v>37125000</v>
      </c>
      <c r="D25" s="34">
        <v>37125000</v>
      </c>
      <c r="E25" s="34">
        <v>42693750</v>
      </c>
      <c r="F25" s="34">
        <v>42693750</v>
      </c>
      <c r="G25" s="11">
        <v>42693750</v>
      </c>
      <c r="H25" s="11">
        <v>46963120</v>
      </c>
      <c r="I25" s="11"/>
      <c r="J25" s="11"/>
      <c r="K25" s="11"/>
    </row>
    <row r="26" spans="1:11" x14ac:dyDescent="0.25">
      <c r="A26" t="s">
        <v>12</v>
      </c>
      <c r="B26" s="34"/>
      <c r="C26" s="34"/>
      <c r="D26" s="34"/>
      <c r="E26" s="35"/>
      <c r="F26" s="34"/>
      <c r="G26" s="11"/>
      <c r="H26" s="11"/>
      <c r="I26" s="11"/>
      <c r="J26" s="11"/>
      <c r="K26" s="11"/>
    </row>
    <row r="27" spans="1:11" x14ac:dyDescent="0.25">
      <c r="A27" t="s">
        <v>55</v>
      </c>
      <c r="B27" s="34"/>
      <c r="C27" s="34"/>
      <c r="D27" s="34"/>
      <c r="E27" s="35"/>
      <c r="F27" s="34"/>
      <c r="G27" s="11"/>
      <c r="H27" s="11"/>
      <c r="I27" s="11"/>
      <c r="J27" s="11"/>
      <c r="K27" s="11"/>
    </row>
    <row r="28" spans="1:11" x14ac:dyDescent="0.25">
      <c r="A28" t="s">
        <v>3</v>
      </c>
      <c r="B28" s="34">
        <v>15258403</v>
      </c>
      <c r="C28" s="34">
        <v>13946517</v>
      </c>
      <c r="D28" s="34">
        <v>10161355</v>
      </c>
      <c r="E28" s="34">
        <v>7253900</v>
      </c>
      <c r="F28" s="34">
        <v>5751855</v>
      </c>
      <c r="G28" s="11">
        <v>6589730</v>
      </c>
      <c r="H28" s="11">
        <v>-1705335</v>
      </c>
      <c r="I28" s="11"/>
      <c r="J28" s="11"/>
      <c r="K28" s="11"/>
    </row>
    <row r="29" spans="1:11" x14ac:dyDescent="0.25">
      <c r="B29" s="34"/>
      <c r="C29" s="34"/>
      <c r="D29" s="34"/>
      <c r="E29" s="34"/>
      <c r="F29" s="34"/>
      <c r="G29" s="11"/>
      <c r="H29" s="11"/>
      <c r="I29" s="11"/>
      <c r="J29" s="11"/>
      <c r="K29" s="11"/>
    </row>
    <row r="30" spans="1:11" x14ac:dyDescent="0.25">
      <c r="A30" s="1"/>
      <c r="B30" s="36">
        <f>SUM(B25:B29)</f>
        <v>52383403</v>
      </c>
      <c r="C30" s="36">
        <f>SUM(C25:C29)</f>
        <v>51071517</v>
      </c>
      <c r="D30" s="36">
        <f t="shared" ref="D30:H30" si="3">SUM(D25:D29)</f>
        <v>47286355</v>
      </c>
      <c r="E30" s="36">
        <f t="shared" si="3"/>
        <v>49947650</v>
      </c>
      <c r="F30" s="36">
        <f t="shared" si="3"/>
        <v>48445605</v>
      </c>
      <c r="G30" s="36">
        <f t="shared" si="3"/>
        <v>49283480</v>
      </c>
      <c r="H30" s="36">
        <f t="shared" si="3"/>
        <v>45257785</v>
      </c>
      <c r="I30" s="11"/>
      <c r="J30" s="11"/>
      <c r="K30" s="11"/>
    </row>
    <row r="31" spans="1:11" x14ac:dyDescent="0.25">
      <c r="A31" s="68" t="s">
        <v>76</v>
      </c>
      <c r="B31" s="34"/>
      <c r="C31" s="39"/>
      <c r="D31" s="34"/>
      <c r="E31" s="35"/>
      <c r="F31" s="39"/>
      <c r="G31" s="11"/>
      <c r="H31" s="11"/>
      <c r="I31" s="11"/>
      <c r="J31" s="11"/>
      <c r="K31" s="11"/>
    </row>
    <row r="32" spans="1:11" x14ac:dyDescent="0.25">
      <c r="A32" s="4" t="s">
        <v>21</v>
      </c>
      <c r="B32" s="34"/>
      <c r="C32" s="34"/>
      <c r="D32" s="34"/>
      <c r="E32" s="35"/>
      <c r="F32" s="34"/>
      <c r="G32" s="11"/>
      <c r="H32" s="11"/>
      <c r="I32" s="11"/>
      <c r="J32" s="11"/>
      <c r="K32" s="11"/>
    </row>
    <row r="33" spans="1:11" x14ac:dyDescent="0.25">
      <c r="A33" s="4" t="s">
        <v>10</v>
      </c>
      <c r="B33" s="34">
        <v>6471415</v>
      </c>
      <c r="C33" s="34">
        <v>6408052</v>
      </c>
      <c r="D33" s="34">
        <v>6334941</v>
      </c>
      <c r="E33" s="35">
        <v>6322718</v>
      </c>
      <c r="F33" s="34">
        <v>6217547</v>
      </c>
      <c r="G33" s="11">
        <v>6058730</v>
      </c>
      <c r="H33" s="11">
        <v>6000164</v>
      </c>
      <c r="I33" s="11"/>
      <c r="J33" s="11"/>
      <c r="K33" s="11"/>
    </row>
    <row r="34" spans="1:11" x14ac:dyDescent="0.25">
      <c r="A34" s="4" t="s">
        <v>56</v>
      </c>
      <c r="B34" s="34"/>
      <c r="C34" s="34"/>
      <c r="D34" s="34"/>
      <c r="E34" s="35"/>
      <c r="F34" s="34"/>
      <c r="G34" s="11"/>
      <c r="H34" s="11"/>
      <c r="I34" s="11"/>
      <c r="J34" s="11"/>
      <c r="K34" s="11"/>
    </row>
    <row r="35" spans="1:11" x14ac:dyDescent="0.25">
      <c r="B35" s="36">
        <f>SUM(B32:B34)</f>
        <v>6471415</v>
      </c>
      <c r="C35" s="36">
        <f>SUM(C32:C34)</f>
        <v>6408052</v>
      </c>
      <c r="D35" s="36">
        <f t="shared" ref="D35:H35" si="4">SUM(D32:D34)</f>
        <v>6334941</v>
      </c>
      <c r="E35" s="36">
        <f t="shared" si="4"/>
        <v>6322718</v>
      </c>
      <c r="F35" s="36">
        <f t="shared" si="4"/>
        <v>6217547</v>
      </c>
      <c r="G35" s="36">
        <f t="shared" si="4"/>
        <v>6058730</v>
      </c>
      <c r="H35" s="36">
        <f t="shared" si="4"/>
        <v>6000164</v>
      </c>
      <c r="I35" s="11"/>
      <c r="J35" s="11"/>
      <c r="K35" s="11"/>
    </row>
    <row r="36" spans="1:11" x14ac:dyDescent="0.25">
      <c r="A36" s="8"/>
      <c r="B36" s="34"/>
      <c r="C36" s="34"/>
      <c r="D36" s="34"/>
      <c r="E36" s="35"/>
      <c r="F36" s="34"/>
      <c r="G36" s="11"/>
      <c r="H36" s="11"/>
      <c r="I36" s="11"/>
      <c r="J36" s="11"/>
      <c r="K36" s="11"/>
    </row>
    <row r="37" spans="1:11" x14ac:dyDescent="0.25">
      <c r="A37" s="68" t="s">
        <v>5</v>
      </c>
      <c r="B37" s="39"/>
      <c r="C37" s="39"/>
      <c r="D37" s="39"/>
      <c r="E37" s="40"/>
      <c r="F37" s="39"/>
      <c r="G37" s="11"/>
      <c r="H37" s="11"/>
      <c r="I37" s="11"/>
      <c r="J37" s="11"/>
      <c r="K37" s="11"/>
    </row>
    <row r="38" spans="1:11" s="4" customFormat="1" x14ac:dyDescent="0.25">
      <c r="A38" s="4" t="s">
        <v>26</v>
      </c>
      <c r="B38" s="34"/>
      <c r="C38" s="34"/>
      <c r="D38" s="34"/>
      <c r="E38" s="35"/>
      <c r="F38" s="34"/>
      <c r="G38" s="12"/>
      <c r="H38" s="12"/>
      <c r="I38" s="12"/>
      <c r="J38" s="12"/>
      <c r="K38" s="12"/>
    </row>
    <row r="39" spans="1:11" s="4" customFormat="1" x14ac:dyDescent="0.25">
      <c r="A39" s="4" t="s">
        <v>57</v>
      </c>
      <c r="B39" s="34">
        <v>425687037</v>
      </c>
      <c r="C39" s="34">
        <v>415910869</v>
      </c>
      <c r="D39" s="34">
        <v>414360063</v>
      </c>
      <c r="E39" s="35">
        <v>413274123</v>
      </c>
      <c r="F39" s="34">
        <v>412897951</v>
      </c>
      <c r="G39" s="12">
        <v>430466210</v>
      </c>
      <c r="H39" s="12">
        <v>444181241</v>
      </c>
      <c r="I39" s="12"/>
      <c r="J39" s="12"/>
      <c r="K39" s="12"/>
    </row>
    <row r="40" spans="1:11" s="4" customFormat="1" x14ac:dyDescent="0.25">
      <c r="A40" s="4" t="s">
        <v>58</v>
      </c>
      <c r="B40" s="34"/>
      <c r="C40" s="34"/>
      <c r="D40" s="34"/>
      <c r="E40" s="35"/>
      <c r="F40" s="34"/>
      <c r="G40" s="12"/>
      <c r="H40" s="12"/>
      <c r="I40" s="12"/>
      <c r="J40" s="12"/>
      <c r="K40" s="12"/>
    </row>
    <row r="41" spans="1:11" x14ac:dyDescent="0.25">
      <c r="A41" t="s">
        <v>23</v>
      </c>
      <c r="B41" s="34">
        <v>11759033</v>
      </c>
      <c r="C41" s="34">
        <v>4187170</v>
      </c>
      <c r="D41" s="34">
        <v>2840305</v>
      </c>
      <c r="E41" s="35">
        <v>3188635</v>
      </c>
      <c r="F41" s="66">
        <v>2883877</v>
      </c>
      <c r="G41" s="11">
        <v>4295955</v>
      </c>
      <c r="H41" s="11">
        <v>5756590</v>
      </c>
      <c r="I41" s="11"/>
      <c r="J41" s="11"/>
      <c r="K41" s="11"/>
    </row>
    <row r="42" spans="1:11" x14ac:dyDescent="0.25">
      <c r="A42" t="s">
        <v>17</v>
      </c>
      <c r="B42" s="34"/>
      <c r="C42" s="34"/>
      <c r="D42" s="34"/>
      <c r="E42" s="35"/>
      <c r="F42" s="34"/>
      <c r="G42" s="11">
        <v>668930</v>
      </c>
      <c r="H42" s="11">
        <v>734941</v>
      </c>
      <c r="I42" s="11"/>
      <c r="J42" s="11"/>
      <c r="K42" s="11"/>
    </row>
    <row r="43" spans="1:11" x14ac:dyDescent="0.25">
      <c r="A43" t="s">
        <v>18</v>
      </c>
      <c r="B43" s="34"/>
      <c r="C43" s="34"/>
      <c r="D43" s="34"/>
      <c r="E43" s="35"/>
      <c r="F43" s="34"/>
      <c r="G43" s="11"/>
      <c r="H43" s="11"/>
      <c r="I43" s="11"/>
      <c r="J43" s="11"/>
      <c r="K43" s="11"/>
    </row>
    <row r="44" spans="1:11" x14ac:dyDescent="0.25">
      <c r="A44" t="s">
        <v>22</v>
      </c>
      <c r="B44" s="34">
        <v>83741651</v>
      </c>
      <c r="C44" s="34">
        <v>85155662</v>
      </c>
      <c r="D44" s="34">
        <v>17399196</v>
      </c>
      <c r="E44" s="35">
        <v>15262889</v>
      </c>
      <c r="F44" s="34">
        <v>53478191</v>
      </c>
      <c r="G44" s="11">
        <v>8612535</v>
      </c>
      <c r="H44" s="11">
        <v>8752493</v>
      </c>
      <c r="I44" s="11"/>
      <c r="J44" s="11"/>
      <c r="K44" s="11"/>
    </row>
    <row r="45" spans="1:11" x14ac:dyDescent="0.25">
      <c r="A45" t="s">
        <v>60</v>
      </c>
      <c r="B45" s="34">
        <v>40000000</v>
      </c>
      <c r="C45" s="34">
        <v>9600000</v>
      </c>
      <c r="D45" s="34"/>
      <c r="E45" s="35"/>
      <c r="F45" s="34"/>
      <c r="G45" s="11"/>
      <c r="H45" s="11"/>
      <c r="I45" s="11"/>
      <c r="J45" s="11"/>
      <c r="K45" s="11"/>
    </row>
    <row r="46" spans="1:11" x14ac:dyDescent="0.25">
      <c r="A46" t="s">
        <v>24</v>
      </c>
      <c r="B46" s="34">
        <v>668930</v>
      </c>
      <c r="C46" s="34">
        <v>668930</v>
      </c>
      <c r="D46" s="34">
        <v>668930</v>
      </c>
      <c r="E46" s="35"/>
      <c r="F46" s="34">
        <v>668930</v>
      </c>
      <c r="G46" s="11"/>
      <c r="H46" s="11"/>
      <c r="I46" s="11"/>
      <c r="J46" s="11"/>
      <c r="K46" s="11"/>
    </row>
    <row r="47" spans="1:11" x14ac:dyDescent="0.25">
      <c r="A47" t="s">
        <v>25</v>
      </c>
      <c r="B47" s="34"/>
      <c r="C47" s="34"/>
      <c r="D47" s="34"/>
      <c r="E47" s="35"/>
      <c r="F47" s="34"/>
      <c r="G47" s="11"/>
      <c r="H47" s="11"/>
      <c r="I47" s="11"/>
      <c r="J47" s="11"/>
      <c r="K47" s="11"/>
    </row>
    <row r="48" spans="1:11" x14ac:dyDescent="0.25">
      <c r="A48" t="s">
        <v>27</v>
      </c>
      <c r="B48" s="34">
        <v>5541489</v>
      </c>
      <c r="C48" s="34">
        <v>5541489</v>
      </c>
      <c r="D48" s="34">
        <v>5487604</v>
      </c>
      <c r="E48" s="35">
        <v>668930</v>
      </c>
      <c r="F48" s="34">
        <v>4165670</v>
      </c>
      <c r="G48" s="11">
        <v>4252859</v>
      </c>
      <c r="H48" s="11">
        <v>132782</v>
      </c>
      <c r="I48" s="11"/>
      <c r="J48" s="11"/>
      <c r="K48" s="11"/>
    </row>
    <row r="49" spans="1:11" x14ac:dyDescent="0.25">
      <c r="A49" t="s">
        <v>28</v>
      </c>
      <c r="B49" s="34">
        <v>693672</v>
      </c>
      <c r="C49" s="34">
        <v>693672</v>
      </c>
      <c r="D49" s="34"/>
      <c r="E49" s="35">
        <v>5673631</v>
      </c>
      <c r="F49" s="34"/>
      <c r="G49" s="11"/>
      <c r="H49" s="11"/>
      <c r="I49" s="11"/>
      <c r="J49" s="11"/>
      <c r="K49" s="11"/>
    </row>
    <row r="50" spans="1:11" x14ac:dyDescent="0.25">
      <c r="A50" t="s">
        <v>59</v>
      </c>
      <c r="B50" s="34">
        <v>205855</v>
      </c>
      <c r="C50" s="34">
        <v>205855</v>
      </c>
      <c r="D50" s="34"/>
      <c r="E50" s="35"/>
      <c r="F50" s="34"/>
      <c r="G50" s="11"/>
      <c r="H50" s="11"/>
      <c r="I50" s="11"/>
      <c r="J50" s="11"/>
      <c r="K50" s="11"/>
    </row>
    <row r="51" spans="1:11" x14ac:dyDescent="0.25">
      <c r="B51" s="36">
        <f>SUM(B38:B50)</f>
        <v>568297667</v>
      </c>
      <c r="C51" s="36">
        <f>SUM(C38:C50)</f>
        <v>521963647</v>
      </c>
      <c r="D51" s="36">
        <f t="shared" ref="D51:H51" si="5">SUM(D38:D50)</f>
        <v>440756098</v>
      </c>
      <c r="E51" s="36">
        <f t="shared" si="5"/>
        <v>438068208</v>
      </c>
      <c r="F51" s="36">
        <f t="shared" si="5"/>
        <v>474094619</v>
      </c>
      <c r="G51" s="36">
        <f t="shared" si="5"/>
        <v>448296489</v>
      </c>
      <c r="H51" s="36">
        <f t="shared" si="5"/>
        <v>459558047</v>
      </c>
      <c r="I51" s="11"/>
      <c r="J51" s="11"/>
      <c r="K51" s="11"/>
    </row>
    <row r="52" spans="1:11" s="1" customFormat="1" x14ac:dyDescent="0.25">
      <c r="B52" s="39">
        <f>SUM(B51,B35)</f>
        <v>574769082</v>
      </c>
      <c r="C52" s="39">
        <f>SUM(C51,C35)</f>
        <v>528371699</v>
      </c>
      <c r="D52" s="39">
        <f t="shared" ref="D52:H52" si="6">SUM(D51,D35)</f>
        <v>447091039</v>
      </c>
      <c r="E52" s="39">
        <f t="shared" si="6"/>
        <v>444390926</v>
      </c>
      <c r="F52" s="39">
        <f t="shared" si="6"/>
        <v>480312166</v>
      </c>
      <c r="G52" s="39">
        <f t="shared" si="6"/>
        <v>454355219</v>
      </c>
      <c r="H52" s="39">
        <f t="shared" si="6"/>
        <v>465558211</v>
      </c>
      <c r="I52" s="11"/>
      <c r="J52" s="11"/>
      <c r="K52" s="11"/>
    </row>
    <row r="53" spans="1:11" ht="15.75" thickBot="1" x14ac:dyDescent="0.3">
      <c r="A53" s="1"/>
      <c r="B53" s="42">
        <f>B52+B30+1</f>
        <v>627152486</v>
      </c>
      <c r="C53" s="42">
        <f>C52+C30-1</f>
        <v>579443215</v>
      </c>
      <c r="D53" s="42">
        <f>D52+D30</f>
        <v>494377394</v>
      </c>
      <c r="E53" s="42">
        <f>E52+E30</f>
        <v>494338576</v>
      </c>
      <c r="F53" s="42">
        <f>F52+F30-1</f>
        <v>528757770</v>
      </c>
      <c r="G53" s="42">
        <f>G52+G30-1</f>
        <v>503638698</v>
      </c>
      <c r="H53" s="42">
        <f>H52+H30-1</f>
        <v>510815995</v>
      </c>
      <c r="I53" s="11"/>
      <c r="J53" s="11"/>
      <c r="K53" s="11"/>
    </row>
    <row r="54" spans="1:11" x14ac:dyDescent="0.25">
      <c r="A54" s="1"/>
      <c r="B54" s="43"/>
      <c r="C54" s="43"/>
      <c r="D54" s="43"/>
      <c r="E54" s="44"/>
      <c r="F54" s="43"/>
      <c r="G54" s="11"/>
      <c r="H54" s="11"/>
      <c r="I54" s="11"/>
      <c r="J54" s="11"/>
      <c r="K54" s="11"/>
    </row>
    <row r="55" spans="1:11" s="1" customFormat="1" x14ac:dyDescent="0.25">
      <c r="A55" s="71" t="s">
        <v>77</v>
      </c>
      <c r="B55" s="64">
        <f t="shared" ref="B55:H55" si="7">B30/(B25/10)</f>
        <v>14.110007542087542</v>
      </c>
      <c r="C55" s="64">
        <f t="shared" si="7"/>
        <v>13.756637575757576</v>
      </c>
      <c r="D55" s="64">
        <f t="shared" si="7"/>
        <v>12.737065319865319</v>
      </c>
      <c r="E55" s="64">
        <f t="shared" si="7"/>
        <v>11.699054311228224</v>
      </c>
      <c r="F55" s="64">
        <f t="shared" si="7"/>
        <v>11.34723583662714</v>
      </c>
      <c r="G55" s="64">
        <f t="shared" si="7"/>
        <v>11.543488215488216</v>
      </c>
      <c r="H55" s="64">
        <f t="shared" si="7"/>
        <v>9.6368778309447922</v>
      </c>
      <c r="I55" s="11"/>
      <c r="J55" s="11"/>
      <c r="K55" s="11"/>
    </row>
    <row r="56" spans="1:11" x14ac:dyDescent="0.25">
      <c r="A56" s="71" t="s">
        <v>78</v>
      </c>
      <c r="B56" s="34">
        <f t="shared" ref="B56:H56" si="8">B25/10</f>
        <v>3712500</v>
      </c>
      <c r="C56" s="34">
        <f t="shared" si="8"/>
        <v>3712500</v>
      </c>
      <c r="D56" s="34">
        <f t="shared" si="8"/>
        <v>3712500</v>
      </c>
      <c r="E56" s="34">
        <f t="shared" si="8"/>
        <v>4269375</v>
      </c>
      <c r="F56" s="34">
        <f t="shared" si="8"/>
        <v>4269375</v>
      </c>
      <c r="G56" s="34">
        <f t="shared" si="8"/>
        <v>4269375</v>
      </c>
      <c r="H56" s="34">
        <f t="shared" si="8"/>
        <v>4696312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"/>
  <sheetViews>
    <sheetView workbookViewId="0">
      <pane xSplit="1" ySplit="5" topLeftCell="H21" activePane="bottomRight" state="frozen"/>
      <selection pane="topRight" activeCell="B1" sqref="B1"/>
      <selection pane="bottomLeft" activeCell="A6" sqref="A6"/>
      <selection pane="bottomRight" activeCell="H14" sqref="H14"/>
    </sheetView>
  </sheetViews>
  <sheetFormatPr defaultRowHeight="15" x14ac:dyDescent="0.25"/>
  <cols>
    <col min="1" max="1" width="39" customWidth="1"/>
    <col min="2" max="2" width="16.85546875" style="17" bestFit="1" customWidth="1"/>
    <col min="3" max="3" width="16.85546875" bestFit="1" customWidth="1"/>
    <col min="4" max="5" width="15.28515625" bestFit="1" customWidth="1"/>
    <col min="6" max="6" width="16.85546875" bestFit="1" customWidth="1"/>
    <col min="7" max="7" width="15.28515625" style="5" bestFit="1" customWidth="1"/>
    <col min="8" max="8" width="13.28515625" customWidth="1"/>
  </cols>
  <sheetData>
    <row r="1" spans="1:12" ht="15.75" x14ac:dyDescent="0.25">
      <c r="A1" s="1" t="s">
        <v>15</v>
      </c>
      <c r="B1" s="21"/>
      <c r="C1" s="2"/>
      <c r="D1" s="2"/>
      <c r="E1" s="2"/>
    </row>
    <row r="2" spans="1:12" ht="15.75" x14ac:dyDescent="0.25">
      <c r="A2" s="1" t="s">
        <v>79</v>
      </c>
      <c r="B2" s="21"/>
      <c r="C2" s="2"/>
      <c r="D2" s="2"/>
      <c r="E2" s="2"/>
    </row>
    <row r="3" spans="1:12" ht="15.75" x14ac:dyDescent="0.25">
      <c r="A3" s="1" t="s">
        <v>66</v>
      </c>
      <c r="B3" s="21"/>
      <c r="C3" s="2"/>
      <c r="D3" s="2"/>
      <c r="E3" s="2"/>
    </row>
    <row r="4" spans="1:12" ht="15.75" x14ac:dyDescent="0.25">
      <c r="A4" s="2"/>
      <c r="B4" s="73" t="s">
        <v>91</v>
      </c>
      <c r="C4" s="73" t="s">
        <v>92</v>
      </c>
      <c r="D4" s="73" t="s">
        <v>90</v>
      </c>
      <c r="E4" s="73" t="s">
        <v>91</v>
      </c>
      <c r="F4" s="73" t="s">
        <v>92</v>
      </c>
      <c r="G4" s="73" t="s">
        <v>90</v>
      </c>
      <c r="H4" s="73" t="s">
        <v>91</v>
      </c>
    </row>
    <row r="5" spans="1:12" ht="15.75" x14ac:dyDescent="0.25">
      <c r="A5" s="2"/>
      <c r="B5" s="30">
        <v>43100</v>
      </c>
      <c r="C5" s="23">
        <v>43190</v>
      </c>
      <c r="D5" s="31">
        <v>43373</v>
      </c>
      <c r="E5" s="31">
        <v>43465</v>
      </c>
      <c r="F5" s="23">
        <v>43555</v>
      </c>
      <c r="G5" s="75">
        <v>43738</v>
      </c>
      <c r="H5" s="75">
        <v>43830</v>
      </c>
    </row>
    <row r="6" spans="1:12" ht="15.75" x14ac:dyDescent="0.25">
      <c r="A6" s="2"/>
      <c r="B6" s="45"/>
      <c r="C6" s="46"/>
      <c r="D6" s="46"/>
      <c r="E6" s="46"/>
      <c r="F6" s="46"/>
      <c r="G6" s="37"/>
    </row>
    <row r="7" spans="1:12" x14ac:dyDescent="0.25">
      <c r="A7" s="71" t="s">
        <v>93</v>
      </c>
      <c r="B7" s="35">
        <v>600089822</v>
      </c>
      <c r="C7" s="34">
        <v>711548981</v>
      </c>
      <c r="D7" s="34">
        <v>162968099</v>
      </c>
      <c r="E7" s="34">
        <v>372905573</v>
      </c>
      <c r="F7" s="34">
        <v>570002517</v>
      </c>
      <c r="G7" s="34">
        <v>184747098</v>
      </c>
      <c r="H7" s="15">
        <v>311509127</v>
      </c>
      <c r="I7" s="15"/>
      <c r="J7" s="15"/>
      <c r="K7" s="15"/>
      <c r="L7" s="15"/>
    </row>
    <row r="8" spans="1:12" s="4" customFormat="1" x14ac:dyDescent="0.25">
      <c r="A8" t="s">
        <v>94</v>
      </c>
      <c r="B8" s="35">
        <v>545432099</v>
      </c>
      <c r="C8" s="34">
        <v>638198659</v>
      </c>
      <c r="D8" s="47">
        <v>140006374</v>
      </c>
      <c r="E8" s="34">
        <v>328216254</v>
      </c>
      <c r="F8" s="34">
        <v>508792693</v>
      </c>
      <c r="G8" s="34">
        <v>163368506</v>
      </c>
      <c r="H8" s="16">
        <v>271958774</v>
      </c>
      <c r="I8" s="16"/>
      <c r="J8" s="16"/>
      <c r="K8" s="16"/>
      <c r="L8" s="16"/>
    </row>
    <row r="9" spans="1:12" s="1" customFormat="1" x14ac:dyDescent="0.25">
      <c r="A9" s="71" t="s">
        <v>95</v>
      </c>
      <c r="B9" s="40">
        <f t="shared" ref="B9:H9" si="0">B7-B8</f>
        <v>54657723</v>
      </c>
      <c r="C9" s="40">
        <f t="shared" si="0"/>
        <v>73350322</v>
      </c>
      <c r="D9" s="40">
        <f t="shared" si="0"/>
        <v>22961725</v>
      </c>
      <c r="E9" s="40">
        <f t="shared" si="0"/>
        <v>44689319</v>
      </c>
      <c r="F9" s="40">
        <f t="shared" si="0"/>
        <v>61209824</v>
      </c>
      <c r="G9" s="40">
        <f t="shared" si="0"/>
        <v>21378592</v>
      </c>
      <c r="H9" s="40">
        <f t="shared" si="0"/>
        <v>39550353</v>
      </c>
      <c r="I9" s="13"/>
      <c r="J9" s="13"/>
      <c r="K9" s="13"/>
      <c r="L9" s="13"/>
    </row>
    <row r="10" spans="1:12" s="1" customFormat="1" x14ac:dyDescent="0.25">
      <c r="A10" s="71" t="s">
        <v>96</v>
      </c>
      <c r="B10" s="40">
        <f>B11</f>
        <v>19678328</v>
      </c>
      <c r="C10" s="40">
        <f t="shared" ref="C10:F10" si="1">C11</f>
        <v>27436275</v>
      </c>
      <c r="D10" s="40">
        <f t="shared" si="1"/>
        <v>9007172</v>
      </c>
      <c r="E10" s="40">
        <f t="shared" si="1"/>
        <v>18176044</v>
      </c>
      <c r="F10" s="40">
        <f t="shared" si="1"/>
        <v>26282228</v>
      </c>
      <c r="G10" s="40">
        <f>SUM(G11:G13)</f>
        <v>-6450374</v>
      </c>
      <c r="H10" s="40">
        <f>SUM(H11:H13)</f>
        <v>37297368</v>
      </c>
      <c r="I10" s="13"/>
      <c r="J10" s="13"/>
      <c r="K10" s="13"/>
      <c r="L10" s="13"/>
    </row>
    <row r="11" spans="1:12" s="4" customFormat="1" x14ac:dyDescent="0.25">
      <c r="A11" s="4" t="s">
        <v>29</v>
      </c>
      <c r="B11" s="35">
        <v>19678328</v>
      </c>
      <c r="C11" s="34">
        <v>27436275</v>
      </c>
      <c r="D11" s="34">
        <v>9007172</v>
      </c>
      <c r="E11" s="34">
        <v>18176044</v>
      </c>
      <c r="F11" s="34">
        <v>26282228</v>
      </c>
      <c r="G11" s="34">
        <v>-9122619</v>
      </c>
      <c r="H11" s="16">
        <f>4353723+12051497</f>
        <v>16405220</v>
      </c>
      <c r="I11" s="16"/>
      <c r="J11" s="16"/>
      <c r="K11" s="16"/>
      <c r="L11" s="16"/>
    </row>
    <row r="12" spans="1:12" s="4" customFormat="1" x14ac:dyDescent="0.25">
      <c r="A12" s="71" t="s">
        <v>97</v>
      </c>
      <c r="B12" s="40">
        <f>B9-B10</f>
        <v>34979395</v>
      </c>
      <c r="C12" s="40">
        <f t="shared" ref="C12:F12" si="2">C9-C10</f>
        <v>45914047</v>
      </c>
      <c r="D12" s="40">
        <f t="shared" si="2"/>
        <v>13954553</v>
      </c>
      <c r="E12" s="40">
        <f t="shared" si="2"/>
        <v>26513275</v>
      </c>
      <c r="F12" s="40">
        <f t="shared" si="2"/>
        <v>34927596</v>
      </c>
      <c r="G12" s="39">
        <v>12255973</v>
      </c>
      <c r="H12" s="16"/>
      <c r="I12" s="16"/>
      <c r="J12" s="16"/>
      <c r="K12" s="16"/>
      <c r="L12" s="16"/>
    </row>
    <row r="13" spans="1:12" s="4" customFormat="1" x14ac:dyDescent="0.25">
      <c r="A13" s="72" t="s">
        <v>98</v>
      </c>
      <c r="B13" s="40">
        <f>B15+B16-B14-B17</f>
        <v>-20385625</v>
      </c>
      <c r="C13" s="40">
        <f t="shared" ref="C13:F13" si="3">C15+C16-C14-C17</f>
        <v>-31491392</v>
      </c>
      <c r="D13" s="40">
        <f t="shared" si="3"/>
        <v>-10045181</v>
      </c>
      <c r="E13" s="40">
        <f t="shared" si="3"/>
        <v>-18697331</v>
      </c>
      <c r="F13" s="40">
        <f t="shared" si="3"/>
        <v>-28287894</v>
      </c>
      <c r="G13" s="40">
        <f>G15+G16-G14-G17</f>
        <v>-9583728</v>
      </c>
      <c r="H13" s="40">
        <f>H15+H16+H14-H17</f>
        <v>20892148</v>
      </c>
      <c r="I13" s="16"/>
      <c r="J13" s="16"/>
      <c r="K13" s="16"/>
      <c r="L13" s="16"/>
    </row>
    <row r="14" spans="1:12" s="4" customFormat="1" x14ac:dyDescent="0.25">
      <c r="A14" s="4" t="s">
        <v>32</v>
      </c>
      <c r="B14" s="35">
        <v>20499976</v>
      </c>
      <c r="C14" s="34">
        <v>31605743</v>
      </c>
      <c r="D14" s="34">
        <v>10045181</v>
      </c>
      <c r="E14" s="34">
        <v>19130835</v>
      </c>
      <c r="F14" s="34">
        <v>28721398</v>
      </c>
      <c r="G14" s="34">
        <v>9626071</v>
      </c>
      <c r="H14" s="16">
        <v>20690818</v>
      </c>
      <c r="I14" s="16"/>
      <c r="J14" s="16"/>
      <c r="K14" s="16"/>
      <c r="L14" s="16"/>
    </row>
    <row r="15" spans="1:12" s="4" customFormat="1" x14ac:dyDescent="0.25">
      <c r="A15" s="4" t="s">
        <v>31</v>
      </c>
      <c r="B15" s="35">
        <v>114351</v>
      </c>
      <c r="C15" s="34">
        <v>114351</v>
      </c>
      <c r="D15" s="34"/>
      <c r="E15" s="34">
        <v>433504</v>
      </c>
      <c r="F15" s="34">
        <v>433504</v>
      </c>
      <c r="G15" s="34"/>
      <c r="H15" s="16"/>
      <c r="I15" s="16"/>
      <c r="J15" s="16"/>
      <c r="K15" s="16"/>
      <c r="L15" s="16"/>
    </row>
    <row r="16" spans="1:12" s="4" customFormat="1" x14ac:dyDescent="0.25">
      <c r="A16" s="4" t="s">
        <v>6</v>
      </c>
      <c r="B16" s="35"/>
      <c r="C16" s="34"/>
      <c r="D16" s="34"/>
      <c r="E16" s="34"/>
      <c r="F16" s="34"/>
      <c r="G16" s="34">
        <v>42343</v>
      </c>
      <c r="H16" s="16">
        <v>201330</v>
      </c>
      <c r="I16" s="16"/>
      <c r="J16" s="16"/>
      <c r="K16" s="16"/>
      <c r="L16" s="16"/>
    </row>
    <row r="17" spans="1:12" s="4" customFormat="1" x14ac:dyDescent="0.25">
      <c r="A17" s="4" t="s">
        <v>30</v>
      </c>
      <c r="B17" s="35"/>
      <c r="C17" s="34"/>
      <c r="D17" s="34"/>
      <c r="E17" s="34"/>
      <c r="F17" s="34"/>
      <c r="G17" s="34"/>
      <c r="H17" s="16"/>
      <c r="I17" s="16"/>
      <c r="J17" s="16"/>
      <c r="K17" s="16"/>
      <c r="L17" s="16"/>
    </row>
    <row r="18" spans="1:12" s="4" customFormat="1" x14ac:dyDescent="0.25">
      <c r="A18" s="71" t="s">
        <v>99</v>
      </c>
      <c r="B18" s="34">
        <f>B12+B13</f>
        <v>14593770</v>
      </c>
      <c r="C18" s="34">
        <f t="shared" ref="C18:E18" si="4">C12+C13</f>
        <v>14422655</v>
      </c>
      <c r="D18" s="34">
        <f t="shared" si="4"/>
        <v>3909372</v>
      </c>
      <c r="E18" s="34">
        <f t="shared" si="4"/>
        <v>7815944</v>
      </c>
      <c r="F18" s="34">
        <f>F12+F13</f>
        <v>6639702</v>
      </c>
      <c r="G18" s="39">
        <f>G12+G13</f>
        <v>2672245</v>
      </c>
      <c r="H18" s="39">
        <f>H12+H13</f>
        <v>20892148</v>
      </c>
      <c r="I18" s="16"/>
      <c r="J18" s="16"/>
      <c r="K18" s="16"/>
      <c r="L18" s="16"/>
    </row>
    <row r="19" spans="1:12" x14ac:dyDescent="0.25">
      <c r="A19" s="4" t="s">
        <v>61</v>
      </c>
      <c r="B19" s="35">
        <v>694941</v>
      </c>
      <c r="C19" s="34">
        <v>694941</v>
      </c>
      <c r="D19" s="34">
        <v>186161</v>
      </c>
      <c r="E19" s="34">
        <v>372188</v>
      </c>
      <c r="F19" s="34">
        <v>372188</v>
      </c>
      <c r="G19" s="34">
        <v>133612</v>
      </c>
      <c r="H19" s="15">
        <v>132782</v>
      </c>
      <c r="I19" s="15"/>
      <c r="J19" s="15"/>
      <c r="K19" s="15"/>
      <c r="L19" s="15"/>
    </row>
    <row r="20" spans="1:12" x14ac:dyDescent="0.25">
      <c r="A20" s="4"/>
      <c r="B20" s="35"/>
      <c r="C20" s="34"/>
      <c r="D20" s="34"/>
      <c r="E20" s="34"/>
      <c r="F20" s="34"/>
      <c r="G20" s="34"/>
      <c r="H20" s="15"/>
      <c r="I20" s="15"/>
      <c r="J20" s="15"/>
      <c r="K20" s="15"/>
      <c r="L20" s="15"/>
    </row>
    <row r="21" spans="1:12" x14ac:dyDescent="0.25">
      <c r="A21" s="71" t="s">
        <v>100</v>
      </c>
      <c r="B21" s="48">
        <f>B18-B19</f>
        <v>13898829</v>
      </c>
      <c r="C21" s="48">
        <f t="shared" ref="C21:G21" si="5">C18-C19</f>
        <v>13727714</v>
      </c>
      <c r="D21" s="48">
        <f t="shared" si="5"/>
        <v>3723211</v>
      </c>
      <c r="E21" s="48">
        <f t="shared" si="5"/>
        <v>7443756</v>
      </c>
      <c r="F21" s="48">
        <f t="shared" si="5"/>
        <v>6267514</v>
      </c>
      <c r="G21" s="48">
        <f t="shared" si="5"/>
        <v>2538633</v>
      </c>
      <c r="H21" s="48">
        <f>H18-H19</f>
        <v>20759366</v>
      </c>
      <c r="I21" s="15"/>
      <c r="J21" s="15"/>
      <c r="K21" s="15"/>
      <c r="L21" s="15"/>
    </row>
    <row r="22" spans="1:12" x14ac:dyDescent="0.25">
      <c r="B22" s="44"/>
      <c r="C22" s="39"/>
      <c r="D22" s="43"/>
      <c r="E22" s="43"/>
      <c r="F22" s="39"/>
      <c r="G22" s="39"/>
      <c r="H22" s="15"/>
      <c r="I22" s="15"/>
      <c r="J22" s="15"/>
      <c r="K22" s="15"/>
      <c r="L22" s="15"/>
    </row>
    <row r="23" spans="1:12" x14ac:dyDescent="0.25">
      <c r="A23" s="68" t="s">
        <v>101</v>
      </c>
      <c r="B23" s="44">
        <v>-4469011</v>
      </c>
      <c r="C23" s="43">
        <v>-5609782</v>
      </c>
      <c r="D23" s="43">
        <v>-2006702</v>
      </c>
      <c r="E23" s="43">
        <f>SUM(E24:E25)</f>
        <v>3065951</v>
      </c>
      <c r="F23" s="43">
        <f>SUM(F24:F25)</f>
        <v>3391753</v>
      </c>
      <c r="G23" s="43">
        <f>SUM(G24:G25)</f>
        <v>2190791</v>
      </c>
      <c r="H23" s="43">
        <f>SUM(H24:H25)</f>
        <v>4435168</v>
      </c>
      <c r="I23" s="15"/>
      <c r="J23" s="15"/>
      <c r="K23" s="15"/>
      <c r="L23" s="15"/>
    </row>
    <row r="24" spans="1:12" x14ac:dyDescent="0.25">
      <c r="A24" t="s">
        <v>7</v>
      </c>
      <c r="B24" s="35"/>
      <c r="C24" s="34"/>
      <c r="D24" s="34"/>
      <c r="E24" s="34">
        <v>3148305</v>
      </c>
      <c r="F24" s="34">
        <v>3579279</v>
      </c>
      <c r="G24" s="34">
        <v>2113188</v>
      </c>
      <c r="H24" s="15">
        <v>4571337</v>
      </c>
      <c r="I24" s="15"/>
      <c r="J24" s="15"/>
      <c r="K24" s="15"/>
      <c r="L24" s="15"/>
    </row>
    <row r="25" spans="1:12" x14ac:dyDescent="0.25">
      <c r="A25" t="s">
        <v>11</v>
      </c>
      <c r="B25" s="38"/>
      <c r="C25" s="37"/>
      <c r="D25" s="37"/>
      <c r="E25" s="37">
        <v>-82354</v>
      </c>
      <c r="F25" s="37">
        <v>-187526</v>
      </c>
      <c r="G25" s="37">
        <v>77603</v>
      </c>
      <c r="H25" s="15">
        <v>-136169</v>
      </c>
      <c r="I25" s="15"/>
      <c r="J25" s="15"/>
      <c r="K25" s="15"/>
      <c r="L25" s="15"/>
    </row>
    <row r="26" spans="1:12" x14ac:dyDescent="0.25">
      <c r="A26" s="71" t="s">
        <v>102</v>
      </c>
      <c r="B26" s="48">
        <f t="shared" ref="B26:G26" si="6">B21+B23</f>
        <v>9429818</v>
      </c>
      <c r="C26" s="48">
        <f t="shared" si="6"/>
        <v>8117932</v>
      </c>
      <c r="D26" s="48">
        <f t="shared" si="6"/>
        <v>1716509</v>
      </c>
      <c r="E26" s="48">
        <f t="shared" si="6"/>
        <v>10509707</v>
      </c>
      <c r="F26" s="48">
        <f t="shared" si="6"/>
        <v>9659267</v>
      </c>
      <c r="G26" s="49">
        <f t="shared" si="6"/>
        <v>4729424</v>
      </c>
      <c r="H26" s="49">
        <f>H21+H23</f>
        <v>25194534</v>
      </c>
      <c r="I26" s="15"/>
      <c r="J26" s="15"/>
      <c r="K26" s="15"/>
      <c r="L26" s="15"/>
    </row>
    <row r="27" spans="1:12" x14ac:dyDescent="0.25">
      <c r="A27" s="1"/>
      <c r="B27" s="20"/>
      <c r="C27" s="19"/>
      <c r="D27" s="19"/>
      <c r="E27" s="19"/>
      <c r="F27" s="19"/>
      <c r="G27" s="19"/>
      <c r="H27" s="15"/>
      <c r="I27" s="15"/>
      <c r="J27" s="15"/>
      <c r="K27" s="15"/>
      <c r="L27" s="15"/>
    </row>
    <row r="28" spans="1:12" x14ac:dyDescent="0.25">
      <c r="A28" s="71" t="s">
        <v>103</v>
      </c>
      <c r="B28" s="18">
        <f>B26/('1'!B25/10)</f>
        <v>2.5400183164983163</v>
      </c>
      <c r="C28" s="18">
        <f>C26/('1'!C25/10)</f>
        <v>2.1866483501683502</v>
      </c>
      <c r="D28" s="18">
        <f>D26/('1'!D25/10)</f>
        <v>0.4623593265993266</v>
      </c>
      <c r="E28" s="18">
        <f>E26/('1'!E25/10)</f>
        <v>2.4616500073195726</v>
      </c>
      <c r="F28" s="18">
        <f>F26/('1'!F25/10)</f>
        <v>2.2624545747328355</v>
      </c>
      <c r="G28" s="18">
        <f>G26/('1'!G25/10)</f>
        <v>1.1077555848338456</v>
      </c>
      <c r="H28" s="18">
        <f>H26/('1'!H25/10)</f>
        <v>5.3647487645624912</v>
      </c>
      <c r="I28" s="15"/>
      <c r="J28" s="15"/>
      <c r="K28" s="15"/>
      <c r="L28" s="15"/>
    </row>
    <row r="29" spans="1:12" x14ac:dyDescent="0.25">
      <c r="A29" s="72" t="s">
        <v>104</v>
      </c>
      <c r="B29" s="17">
        <v>3712500</v>
      </c>
      <c r="C29">
        <v>3712500</v>
      </c>
      <c r="D29">
        <v>3712500</v>
      </c>
      <c r="E29">
        <v>4269375</v>
      </c>
      <c r="F29">
        <v>4269375</v>
      </c>
      <c r="G29">
        <v>4269375</v>
      </c>
      <c r="H29">
        <v>4269375</v>
      </c>
      <c r="I29" s="15"/>
      <c r="J29" s="15"/>
      <c r="K29" s="15"/>
      <c r="L29" s="15"/>
    </row>
    <row r="30" spans="1:12" x14ac:dyDescent="0.25">
      <c r="G30" s="15"/>
      <c r="H30" s="15"/>
      <c r="I30" s="15"/>
      <c r="J30" s="15"/>
      <c r="K30" s="15"/>
      <c r="L30" s="15"/>
    </row>
    <row r="31" spans="1:12" x14ac:dyDescent="0.25">
      <c r="G31" s="15"/>
      <c r="H31" s="15"/>
      <c r="I31" s="15"/>
      <c r="J31" s="15"/>
      <c r="K31" s="15"/>
      <c r="L31" s="15"/>
    </row>
    <row r="32" spans="1:12" x14ac:dyDescent="0.25">
      <c r="G32" s="15"/>
      <c r="H32" s="15"/>
      <c r="I32" s="15"/>
      <c r="J32" s="15"/>
      <c r="K32" s="15"/>
      <c r="L32" s="15"/>
    </row>
    <row r="33" spans="7:12" x14ac:dyDescent="0.25">
      <c r="G33" s="15"/>
      <c r="H33" s="15"/>
      <c r="I33" s="15"/>
      <c r="J33" s="15"/>
      <c r="K33" s="15"/>
      <c r="L33" s="15"/>
    </row>
    <row r="34" spans="7:12" x14ac:dyDescent="0.25">
      <c r="G34" s="15"/>
      <c r="H34" s="15"/>
      <c r="I34" s="15"/>
      <c r="J34" s="15"/>
      <c r="K34" s="15"/>
      <c r="L34" s="15"/>
    </row>
    <row r="35" spans="7:12" x14ac:dyDescent="0.25">
      <c r="G35" s="15"/>
      <c r="H35" s="15"/>
      <c r="I35" s="15"/>
      <c r="J35" s="15"/>
      <c r="K35" s="15"/>
      <c r="L35" s="15"/>
    </row>
    <row r="36" spans="7:12" x14ac:dyDescent="0.25">
      <c r="G36" s="15"/>
      <c r="H36" s="15"/>
      <c r="I36" s="15"/>
      <c r="J36" s="15"/>
      <c r="K36" s="15"/>
      <c r="L36" s="15"/>
    </row>
    <row r="37" spans="7:12" x14ac:dyDescent="0.25">
      <c r="G37" s="15"/>
      <c r="H37" s="15"/>
      <c r="I37" s="15"/>
      <c r="J37" s="15"/>
      <c r="K37" s="15"/>
      <c r="L37" s="15"/>
    </row>
    <row r="38" spans="7:12" x14ac:dyDescent="0.25">
      <c r="G38" s="15"/>
      <c r="H38" s="15"/>
      <c r="I38" s="15"/>
      <c r="J38" s="15"/>
      <c r="K38" s="15"/>
      <c r="L38" s="15"/>
    </row>
    <row r="39" spans="7:12" x14ac:dyDescent="0.25">
      <c r="G39" s="15"/>
      <c r="H39" s="15"/>
      <c r="I39" s="15"/>
      <c r="J39" s="15"/>
      <c r="K39" s="15"/>
      <c r="L39" s="15"/>
    </row>
    <row r="40" spans="7:12" x14ac:dyDescent="0.25">
      <c r="G40" s="15"/>
      <c r="H40" s="15"/>
      <c r="I40" s="15"/>
      <c r="J40" s="15"/>
      <c r="K40" s="15"/>
      <c r="L40" s="15"/>
    </row>
    <row r="41" spans="7:12" x14ac:dyDescent="0.25">
      <c r="G41" s="15"/>
      <c r="H41" s="15"/>
      <c r="I41" s="15"/>
      <c r="J41" s="15"/>
      <c r="K41" s="15"/>
      <c r="L41" s="15"/>
    </row>
    <row r="42" spans="7:12" x14ac:dyDescent="0.25">
      <c r="G42" s="15"/>
      <c r="H42" s="15"/>
      <c r="I42" s="15"/>
      <c r="J42" s="15"/>
      <c r="K42" s="15"/>
      <c r="L42" s="15"/>
    </row>
    <row r="43" spans="7:12" x14ac:dyDescent="0.25">
      <c r="G43" s="15"/>
      <c r="H43" s="15"/>
      <c r="I43" s="15"/>
      <c r="J43" s="15"/>
      <c r="K43" s="15"/>
      <c r="L43" s="15"/>
    </row>
    <row r="44" spans="7:12" x14ac:dyDescent="0.25">
      <c r="G44" s="15"/>
      <c r="H44" s="15"/>
      <c r="I44" s="15"/>
      <c r="J44" s="15"/>
      <c r="K44" s="15"/>
      <c r="L44" s="15"/>
    </row>
    <row r="45" spans="7:12" x14ac:dyDescent="0.25">
      <c r="G45" s="15"/>
      <c r="H45" s="15"/>
      <c r="I45" s="15"/>
      <c r="J45" s="15"/>
      <c r="K45" s="15"/>
      <c r="L45" s="15"/>
    </row>
    <row r="46" spans="7:12" x14ac:dyDescent="0.25">
      <c r="G46" s="15"/>
      <c r="H46" s="15"/>
      <c r="I46" s="15"/>
      <c r="J46" s="15"/>
      <c r="K46" s="15"/>
      <c r="L46" s="15"/>
    </row>
    <row r="47" spans="7:12" x14ac:dyDescent="0.25">
      <c r="G47" s="15"/>
      <c r="H47" s="15"/>
      <c r="I47" s="15"/>
      <c r="J47" s="15"/>
      <c r="K47" s="15"/>
      <c r="L47" s="15"/>
    </row>
    <row r="48" spans="7:12" x14ac:dyDescent="0.25">
      <c r="G48" s="15"/>
      <c r="H48" s="15"/>
      <c r="I48" s="15"/>
      <c r="J48" s="15"/>
      <c r="K48" s="15"/>
      <c r="L48" s="15"/>
    </row>
    <row r="49" spans="1:12" x14ac:dyDescent="0.25">
      <c r="G49" s="15"/>
      <c r="H49" s="15"/>
      <c r="I49" s="15"/>
      <c r="J49" s="15"/>
      <c r="K49" s="15"/>
      <c r="L49" s="15"/>
    </row>
    <row r="50" spans="1:12" x14ac:dyDescent="0.25">
      <c r="G50" s="15"/>
      <c r="H50" s="15"/>
      <c r="I50" s="15"/>
      <c r="J50" s="15"/>
      <c r="K50" s="15"/>
      <c r="L50" s="15"/>
    </row>
    <row r="52" spans="1:12" x14ac:dyDescent="0.25">
      <c r="A52" s="5"/>
      <c r="B52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50"/>
  <sheetViews>
    <sheetView tabSelected="1" workbookViewId="0">
      <pane xSplit="1" ySplit="5" topLeftCell="G33" activePane="bottomRight" state="frozen"/>
      <selection pane="topRight" activeCell="B1" sqref="B1"/>
      <selection pane="bottomLeft" activeCell="A6" sqref="A6"/>
      <selection pane="bottomRight" activeCell="P44" sqref="P44"/>
    </sheetView>
  </sheetViews>
  <sheetFormatPr defaultRowHeight="15" x14ac:dyDescent="0.25"/>
  <cols>
    <col min="1" max="1" width="42.140625" customWidth="1"/>
    <col min="2" max="2" width="15" style="25" customWidth="1"/>
    <col min="3" max="4" width="14.28515625" style="10" customWidth="1"/>
    <col min="5" max="5" width="13.42578125" style="10" customWidth="1"/>
    <col min="6" max="6" width="16" style="11" bestFit="1" customWidth="1"/>
    <col min="7" max="7" width="15.28515625" style="11" bestFit="1" customWidth="1"/>
    <col min="8" max="8" width="13.42578125" bestFit="1" customWidth="1"/>
  </cols>
  <sheetData>
    <row r="1" spans="1:12" ht="15.75" x14ac:dyDescent="0.25">
      <c r="A1" s="1" t="s">
        <v>15</v>
      </c>
      <c r="B1" s="24"/>
      <c r="C1" s="9"/>
      <c r="D1" s="9"/>
      <c r="E1" s="9"/>
    </row>
    <row r="2" spans="1:12" ht="15.75" x14ac:dyDescent="0.25">
      <c r="A2" s="1" t="s">
        <v>80</v>
      </c>
      <c r="B2" s="24"/>
      <c r="C2" s="9"/>
      <c r="D2" s="9"/>
      <c r="E2" s="9"/>
    </row>
    <row r="3" spans="1:12" ht="15.75" x14ac:dyDescent="0.25">
      <c r="A3" s="1" t="s">
        <v>66</v>
      </c>
      <c r="B3" s="24"/>
      <c r="C3" s="9"/>
      <c r="D3" s="9"/>
      <c r="E3" s="9"/>
    </row>
    <row r="4" spans="1:12" ht="15.75" x14ac:dyDescent="0.25">
      <c r="A4" s="2"/>
      <c r="B4" s="73" t="s">
        <v>91</v>
      </c>
      <c r="C4" s="73" t="s">
        <v>92</v>
      </c>
      <c r="D4" s="73" t="s">
        <v>90</v>
      </c>
      <c r="E4" s="73" t="s">
        <v>91</v>
      </c>
      <c r="F4" s="76" t="s">
        <v>53</v>
      </c>
      <c r="G4" s="73" t="s">
        <v>90</v>
      </c>
      <c r="H4" s="73" t="s">
        <v>91</v>
      </c>
    </row>
    <row r="5" spans="1:12" ht="15.75" x14ac:dyDescent="0.25">
      <c r="A5" s="2"/>
      <c r="B5" s="30">
        <v>43100</v>
      </c>
      <c r="C5" s="23">
        <v>43190</v>
      </c>
      <c r="D5" s="31">
        <v>43373</v>
      </c>
      <c r="E5" s="31">
        <v>43465</v>
      </c>
      <c r="F5" s="23">
        <v>43555</v>
      </c>
      <c r="G5" s="75">
        <v>43738</v>
      </c>
      <c r="H5" s="75">
        <v>43830</v>
      </c>
    </row>
    <row r="6" spans="1:12" ht="15.75" x14ac:dyDescent="0.25">
      <c r="A6" s="71" t="s">
        <v>81</v>
      </c>
      <c r="B6" s="50"/>
      <c r="C6" s="51"/>
      <c r="D6" s="51"/>
      <c r="E6" s="51"/>
      <c r="F6" s="34"/>
    </row>
    <row r="7" spans="1:12" x14ac:dyDescent="0.25">
      <c r="A7" s="68" t="s">
        <v>82</v>
      </c>
      <c r="B7" s="52"/>
      <c r="C7" s="53"/>
      <c r="D7" s="53"/>
      <c r="E7" s="53"/>
      <c r="F7" s="34"/>
    </row>
    <row r="8" spans="1:12" x14ac:dyDescent="0.25">
      <c r="A8" t="s">
        <v>62</v>
      </c>
      <c r="B8" s="52">
        <v>599383702</v>
      </c>
      <c r="C8" s="53">
        <v>714938067</v>
      </c>
      <c r="D8" s="53">
        <v>182997941</v>
      </c>
      <c r="E8" s="34">
        <v>352376429</v>
      </c>
      <c r="F8" s="34">
        <v>539766297</v>
      </c>
      <c r="G8" s="11">
        <v>221189737</v>
      </c>
      <c r="H8" s="11">
        <v>364971196</v>
      </c>
      <c r="I8" s="11"/>
      <c r="J8" s="11"/>
      <c r="K8" s="11"/>
      <c r="L8" s="11"/>
    </row>
    <row r="9" spans="1:12" ht="15.75" x14ac:dyDescent="0.25">
      <c r="A9" s="6" t="s">
        <v>63</v>
      </c>
      <c r="B9" s="52">
        <v>-721930485</v>
      </c>
      <c r="C9" s="53">
        <v>-781094935</v>
      </c>
      <c r="D9" s="53">
        <v>-128800732</v>
      </c>
      <c r="E9" s="34">
        <v>-261259275</v>
      </c>
      <c r="F9" s="34">
        <v>-371601775</v>
      </c>
      <c r="H9" s="11"/>
      <c r="I9" s="11"/>
      <c r="J9" s="11"/>
      <c r="K9" s="11"/>
      <c r="L9" s="11"/>
    </row>
    <row r="10" spans="1:12" ht="15.75" x14ac:dyDescent="0.25">
      <c r="A10" s="6" t="s">
        <v>64</v>
      </c>
      <c r="B10" s="52">
        <v>197472083</v>
      </c>
      <c r="C10" s="53">
        <v>166508378</v>
      </c>
      <c r="D10" s="53">
        <v>-28735959</v>
      </c>
      <c r="E10" s="34">
        <v>-46592883</v>
      </c>
      <c r="F10" s="34">
        <v>-97296439</v>
      </c>
      <c r="G10" s="11">
        <v>-229845360</v>
      </c>
      <c r="H10" s="11">
        <v>-340685412</v>
      </c>
      <c r="I10" s="11"/>
      <c r="J10" s="11"/>
      <c r="K10" s="11"/>
      <c r="L10" s="11"/>
    </row>
    <row r="11" spans="1:12" ht="15.75" x14ac:dyDescent="0.25">
      <c r="A11" s="6"/>
      <c r="B11" s="52"/>
      <c r="C11" s="53"/>
      <c r="D11" s="53"/>
      <c r="E11" s="34"/>
      <c r="F11" s="34"/>
      <c r="H11" s="11"/>
      <c r="I11" s="11"/>
      <c r="J11" s="11"/>
      <c r="K11" s="11"/>
      <c r="L11" s="11"/>
    </row>
    <row r="12" spans="1:12" ht="15.75" x14ac:dyDescent="0.25">
      <c r="A12" s="6" t="s">
        <v>33</v>
      </c>
      <c r="B12" s="52"/>
      <c r="C12" s="53"/>
      <c r="D12" s="53"/>
      <c r="E12" s="34"/>
      <c r="F12" s="34"/>
      <c r="H12" s="11"/>
      <c r="I12" s="11"/>
      <c r="J12" s="11"/>
      <c r="K12" s="11"/>
      <c r="L12" s="11"/>
    </row>
    <row r="13" spans="1:12" ht="15.75" x14ac:dyDescent="0.25">
      <c r="A13" s="6" t="s">
        <v>34</v>
      </c>
      <c r="B13" s="52"/>
      <c r="C13" s="53"/>
      <c r="D13" s="53"/>
      <c r="E13" s="34"/>
      <c r="F13" s="34"/>
      <c r="H13" s="11"/>
      <c r="I13" s="11"/>
      <c r="J13" s="11"/>
      <c r="K13" s="11"/>
      <c r="L13" s="11"/>
    </row>
    <row r="14" spans="1:12" ht="15.75" x14ac:dyDescent="0.25">
      <c r="A14" s="6" t="s">
        <v>35</v>
      </c>
      <c r="B14" s="52"/>
      <c r="C14" s="53"/>
      <c r="D14" s="53"/>
      <c r="E14" s="34"/>
      <c r="F14" s="34"/>
      <c r="H14" s="11"/>
      <c r="I14" s="11"/>
      <c r="J14" s="11"/>
      <c r="K14" s="11"/>
      <c r="L14" s="11"/>
    </row>
    <row r="15" spans="1:12" ht="15.75" x14ac:dyDescent="0.25">
      <c r="A15" s="2"/>
      <c r="B15" s="52">
        <f>SUM(B8:B14)</f>
        <v>74925300</v>
      </c>
      <c r="C15" s="52">
        <f>SUM(C8:C14)</f>
        <v>100351510</v>
      </c>
      <c r="D15" s="52">
        <f t="shared" ref="D15:H15" si="0">SUM(D8:D14)</f>
        <v>25461250</v>
      </c>
      <c r="E15" s="52">
        <f t="shared" si="0"/>
        <v>44524271</v>
      </c>
      <c r="F15" s="52">
        <f t="shared" si="0"/>
        <v>70868083</v>
      </c>
      <c r="G15" s="77">
        <f t="shared" si="0"/>
        <v>-8655623</v>
      </c>
      <c r="H15" s="77">
        <f t="shared" si="0"/>
        <v>24285784</v>
      </c>
      <c r="I15" s="11"/>
      <c r="J15" s="11"/>
      <c r="K15" s="11"/>
      <c r="L15" s="11"/>
    </row>
    <row r="16" spans="1:12" ht="15.75" x14ac:dyDescent="0.25">
      <c r="A16" s="6" t="s">
        <v>42</v>
      </c>
      <c r="B16" s="52">
        <v>-20499976</v>
      </c>
      <c r="C16" s="53">
        <v>-31605743</v>
      </c>
      <c r="D16" s="53">
        <v>-10045181</v>
      </c>
      <c r="E16" s="34">
        <v>-19130835</v>
      </c>
      <c r="F16" s="34">
        <v>-28721398</v>
      </c>
      <c r="G16" s="11">
        <v>-9626071</v>
      </c>
      <c r="H16" s="11">
        <v>-20690818</v>
      </c>
      <c r="I16" s="11"/>
      <c r="J16" s="11"/>
      <c r="K16" s="11"/>
      <c r="L16" s="11"/>
    </row>
    <row r="17" spans="1:12" ht="15.75" x14ac:dyDescent="0.25">
      <c r="A17" s="6" t="s">
        <v>43</v>
      </c>
      <c r="B17" s="52"/>
      <c r="C17" s="53"/>
      <c r="D17" s="53"/>
      <c r="E17" s="34"/>
      <c r="F17" s="34"/>
      <c r="H17" s="11"/>
      <c r="I17" s="11"/>
      <c r="J17" s="11"/>
      <c r="K17" s="11"/>
      <c r="L17" s="11"/>
    </row>
    <row r="18" spans="1:12" ht="15.75" x14ac:dyDescent="0.25">
      <c r="A18" s="6" t="s">
        <v>44</v>
      </c>
      <c r="B18" s="52">
        <v>-4659493</v>
      </c>
      <c r="C18" s="53">
        <v>-5863628</v>
      </c>
      <c r="D18" s="53">
        <v>-2096833</v>
      </c>
      <c r="E18" s="34">
        <v>-1804531</v>
      </c>
      <c r="F18" s="34">
        <v>-2927095</v>
      </c>
      <c r="G18" s="11">
        <v>-530548</v>
      </c>
      <c r="H18" s="11">
        <v>-4645316</v>
      </c>
      <c r="I18" s="11"/>
      <c r="J18" s="11"/>
      <c r="K18" s="11"/>
      <c r="L18" s="11"/>
    </row>
    <row r="19" spans="1:12" ht="15.75" x14ac:dyDescent="0.25">
      <c r="A19" s="6" t="s">
        <v>45</v>
      </c>
      <c r="B19" s="52"/>
      <c r="C19" s="53"/>
      <c r="D19" s="53"/>
      <c r="E19" s="34"/>
      <c r="F19" s="34"/>
      <c r="H19" s="11"/>
      <c r="I19" s="11"/>
      <c r="J19" s="11"/>
      <c r="K19" s="11"/>
      <c r="L19" s="11"/>
    </row>
    <row r="20" spans="1:12" ht="15.75" x14ac:dyDescent="0.25">
      <c r="A20" s="6" t="s">
        <v>46</v>
      </c>
      <c r="B20" s="52">
        <v>114351</v>
      </c>
      <c r="C20" s="53">
        <v>114351</v>
      </c>
      <c r="D20" s="53"/>
      <c r="E20" s="34">
        <v>433504</v>
      </c>
      <c r="F20" s="34">
        <v>433504</v>
      </c>
      <c r="H20" s="11"/>
      <c r="I20" s="11"/>
      <c r="J20" s="11"/>
      <c r="K20" s="11"/>
      <c r="L20" s="11"/>
    </row>
    <row r="21" spans="1:12" ht="15.75" x14ac:dyDescent="0.25">
      <c r="A21" s="6" t="s">
        <v>36</v>
      </c>
      <c r="B21" s="52"/>
      <c r="C21" s="53"/>
      <c r="D21" s="53"/>
      <c r="E21" s="34"/>
      <c r="F21" s="34"/>
      <c r="H21" s="11"/>
      <c r="I21" s="11"/>
      <c r="J21" s="11"/>
      <c r="K21" s="11"/>
      <c r="L21" s="11"/>
    </row>
    <row r="22" spans="1:12" ht="15.75" x14ac:dyDescent="0.25">
      <c r="A22" s="6" t="s">
        <v>37</v>
      </c>
      <c r="B22" s="52"/>
      <c r="C22" s="53"/>
      <c r="D22" s="53"/>
      <c r="E22" s="34"/>
      <c r="F22" s="34"/>
      <c r="H22" s="11"/>
      <c r="I22" s="11"/>
      <c r="J22" s="11"/>
      <c r="K22" s="11"/>
      <c r="L22" s="11"/>
    </row>
    <row r="23" spans="1:12" ht="15.75" x14ac:dyDescent="0.25">
      <c r="A23" s="2"/>
      <c r="B23" s="54">
        <f>SUM(B15:B22)</f>
        <v>49880182</v>
      </c>
      <c r="C23" s="54">
        <f>SUM(C15:C22)</f>
        <v>62996490</v>
      </c>
      <c r="D23" s="54">
        <f t="shared" ref="D23:E23" si="1">SUM(D15:D22)</f>
        <v>13319236</v>
      </c>
      <c r="E23" s="54">
        <f t="shared" si="1"/>
        <v>24022409</v>
      </c>
      <c r="F23" s="54">
        <f>SUM(F15:F22)</f>
        <v>39653094</v>
      </c>
      <c r="G23" s="54">
        <f>SUM(G15:G22)</f>
        <v>-18812242</v>
      </c>
      <c r="H23" s="54">
        <f>SUM(H15:H22)</f>
        <v>-1050350</v>
      </c>
      <c r="I23" s="11"/>
      <c r="J23" s="11"/>
      <c r="K23" s="11"/>
      <c r="L23" s="11"/>
    </row>
    <row r="24" spans="1:12" ht="15.75" x14ac:dyDescent="0.25">
      <c r="A24" s="2"/>
      <c r="B24" s="54"/>
      <c r="C24" s="55"/>
      <c r="D24" s="55"/>
      <c r="E24" s="55"/>
      <c r="F24" s="34"/>
      <c r="H24" s="11"/>
      <c r="I24" s="11"/>
      <c r="J24" s="11"/>
      <c r="K24" s="11"/>
      <c r="L24" s="11"/>
    </row>
    <row r="25" spans="1:12" x14ac:dyDescent="0.25">
      <c r="A25" s="71" t="s">
        <v>83</v>
      </c>
      <c r="B25" s="52"/>
      <c r="C25" s="53"/>
      <c r="D25" s="53"/>
      <c r="E25" s="53"/>
      <c r="F25" s="34"/>
      <c r="H25" s="11"/>
      <c r="I25" s="11"/>
      <c r="J25" s="11"/>
      <c r="K25" s="11"/>
      <c r="L25" s="11"/>
    </row>
    <row r="26" spans="1:12" x14ac:dyDescent="0.25">
      <c r="A26" s="3" t="s">
        <v>38</v>
      </c>
      <c r="B26" s="52">
        <v>-12321900</v>
      </c>
      <c r="C26" s="53">
        <v>-12321900</v>
      </c>
      <c r="D26" s="53">
        <v>-399170</v>
      </c>
      <c r="E26" s="34">
        <v>-261212</v>
      </c>
      <c r="F26" s="34">
        <v>-127792</v>
      </c>
      <c r="G26" s="11">
        <v>-240752</v>
      </c>
      <c r="H26" s="11">
        <v>-193320</v>
      </c>
      <c r="I26" s="11"/>
      <c r="J26" s="11"/>
      <c r="K26" s="11"/>
      <c r="L26" s="11"/>
    </row>
    <row r="27" spans="1:12" x14ac:dyDescent="0.25">
      <c r="A27" s="3" t="s">
        <v>13</v>
      </c>
      <c r="B27" s="52"/>
      <c r="C27" s="53"/>
      <c r="D27" s="53"/>
      <c r="E27" s="34"/>
      <c r="F27" s="34"/>
      <c r="H27" s="11"/>
      <c r="I27" s="11"/>
      <c r="J27" s="11"/>
      <c r="K27" s="11"/>
      <c r="L27" s="11"/>
    </row>
    <row r="28" spans="1:12" x14ac:dyDescent="0.25">
      <c r="A28" s="3" t="s">
        <v>14</v>
      </c>
      <c r="B28" s="52"/>
      <c r="C28" s="53"/>
      <c r="D28" s="53"/>
      <c r="E28" s="34"/>
      <c r="F28" s="34"/>
      <c r="H28" s="11"/>
      <c r="I28" s="11"/>
      <c r="J28" s="11"/>
      <c r="K28" s="11"/>
      <c r="L28" s="11"/>
    </row>
    <row r="29" spans="1:12" x14ac:dyDescent="0.25">
      <c r="A29" s="1"/>
      <c r="B29" s="54">
        <f>SUM(B26:B28)</f>
        <v>-12321900</v>
      </c>
      <c r="C29" s="55">
        <f>SUM(C26:C28)</f>
        <v>-12321900</v>
      </c>
      <c r="D29" s="55">
        <f t="shared" ref="D29:H29" si="2">SUM(D26:D28)</f>
        <v>-399170</v>
      </c>
      <c r="E29" s="55">
        <f t="shared" si="2"/>
        <v>-261212</v>
      </c>
      <c r="F29" s="55">
        <f t="shared" si="2"/>
        <v>-127792</v>
      </c>
      <c r="G29" s="55">
        <f t="shared" si="2"/>
        <v>-240752</v>
      </c>
      <c r="H29" s="55">
        <f t="shared" si="2"/>
        <v>-193320</v>
      </c>
      <c r="I29" s="11"/>
      <c r="J29" s="11"/>
      <c r="K29" s="11"/>
      <c r="L29" s="11"/>
    </row>
    <row r="30" spans="1:12" x14ac:dyDescent="0.25">
      <c r="B30" s="52"/>
      <c r="C30" s="53"/>
      <c r="D30" s="53"/>
      <c r="E30" s="53"/>
      <c r="F30" s="34"/>
      <c r="H30" s="11"/>
      <c r="I30" s="11"/>
      <c r="J30" s="11"/>
      <c r="K30" s="11"/>
      <c r="L30" s="11"/>
    </row>
    <row r="31" spans="1:12" x14ac:dyDescent="0.25">
      <c r="A31" s="71" t="s">
        <v>84</v>
      </c>
      <c r="B31" s="52"/>
      <c r="C31" s="53"/>
      <c r="D31" s="52"/>
      <c r="E31" s="52"/>
      <c r="F31" s="34"/>
      <c r="H31" s="11"/>
      <c r="I31" s="11"/>
      <c r="J31" s="11"/>
      <c r="K31" s="11"/>
      <c r="L31" s="11"/>
    </row>
    <row r="32" spans="1:12" x14ac:dyDescent="0.25">
      <c r="A32" s="4" t="s">
        <v>65</v>
      </c>
      <c r="B32" s="52">
        <v>-117014105</v>
      </c>
      <c r="C32" s="53">
        <v>-126790273</v>
      </c>
      <c r="D32" s="52">
        <v>-1690863</v>
      </c>
      <c r="E32" s="52">
        <v>-2776803</v>
      </c>
      <c r="F32" s="34">
        <v>-3152975</v>
      </c>
      <c r="H32" s="11"/>
      <c r="I32" s="11"/>
      <c r="J32" s="11"/>
      <c r="K32" s="11"/>
      <c r="L32" s="11"/>
    </row>
    <row r="33" spans="1:12" x14ac:dyDescent="0.25">
      <c r="A33" s="4" t="s">
        <v>39</v>
      </c>
      <c r="B33" s="52"/>
      <c r="C33" s="53"/>
      <c r="D33" s="52"/>
      <c r="E33" s="52"/>
      <c r="F33" s="34"/>
      <c r="H33" s="11"/>
      <c r="I33" s="11"/>
      <c r="J33" s="11"/>
      <c r="K33" s="11"/>
      <c r="L33" s="11"/>
    </row>
    <row r="34" spans="1:12" x14ac:dyDescent="0.25">
      <c r="A34" s="4" t="s">
        <v>40</v>
      </c>
      <c r="B34" s="52"/>
      <c r="C34" s="53"/>
      <c r="D34" s="52"/>
      <c r="E34" s="52"/>
      <c r="F34" s="34"/>
      <c r="H34" s="11"/>
      <c r="I34" s="11"/>
      <c r="J34" s="11"/>
      <c r="K34" s="11"/>
      <c r="L34" s="11"/>
    </row>
    <row r="35" spans="1:12" x14ac:dyDescent="0.25">
      <c r="A35" s="4" t="s">
        <v>105</v>
      </c>
      <c r="B35" s="52"/>
      <c r="C35" s="53"/>
      <c r="D35" s="52"/>
      <c r="E35" s="52"/>
      <c r="F35" s="34"/>
      <c r="G35" s="11">
        <v>29135985</v>
      </c>
      <c r="H35" s="11">
        <v>42851016</v>
      </c>
      <c r="I35" s="11"/>
      <c r="J35" s="11"/>
      <c r="K35" s="11"/>
      <c r="L35" s="11"/>
    </row>
    <row r="36" spans="1:12" x14ac:dyDescent="0.25">
      <c r="A36" s="4" t="s">
        <v>41</v>
      </c>
      <c r="B36" s="52"/>
      <c r="C36" s="53"/>
      <c r="D36" s="52"/>
      <c r="E36" s="52"/>
      <c r="F36" s="34"/>
      <c r="H36" s="11"/>
      <c r="I36" s="11"/>
      <c r="J36" s="11"/>
      <c r="K36" s="11"/>
      <c r="L36" s="11"/>
    </row>
    <row r="37" spans="1:12" x14ac:dyDescent="0.25">
      <c r="A37" s="4" t="s">
        <v>48</v>
      </c>
      <c r="B37" s="52"/>
      <c r="C37" s="53"/>
      <c r="D37" s="52"/>
      <c r="E37" s="52"/>
      <c r="F37" s="34"/>
      <c r="H37" s="11"/>
      <c r="I37" s="11"/>
      <c r="J37" s="11"/>
      <c r="K37" s="11"/>
      <c r="L37" s="11"/>
    </row>
    <row r="38" spans="1:12" x14ac:dyDescent="0.25">
      <c r="A38" s="1"/>
      <c r="B38" s="56">
        <f t="shared" ref="B38:H38" si="3">SUM(B32:B37)</f>
        <v>-117014105</v>
      </c>
      <c r="C38" s="56">
        <f t="shared" si="3"/>
        <v>-126790273</v>
      </c>
      <c r="D38" s="56">
        <f t="shared" si="3"/>
        <v>-1690863</v>
      </c>
      <c r="E38" s="56">
        <f t="shared" si="3"/>
        <v>-2776803</v>
      </c>
      <c r="F38" s="56">
        <f t="shared" si="3"/>
        <v>-3152975</v>
      </c>
      <c r="G38" s="56">
        <f t="shared" si="3"/>
        <v>29135985</v>
      </c>
      <c r="H38" s="56">
        <f t="shared" si="3"/>
        <v>42851016</v>
      </c>
      <c r="I38" s="11"/>
      <c r="J38" s="11"/>
      <c r="K38" s="11"/>
      <c r="L38" s="11"/>
    </row>
    <row r="39" spans="1:12" x14ac:dyDescent="0.25">
      <c r="B39" s="52"/>
      <c r="C39" s="53"/>
      <c r="D39" s="52"/>
      <c r="E39" s="52"/>
      <c r="F39" s="53"/>
      <c r="H39" s="11"/>
      <c r="I39" s="11"/>
      <c r="J39" s="11"/>
      <c r="K39" s="11"/>
      <c r="L39" s="11"/>
    </row>
    <row r="40" spans="1:12" x14ac:dyDescent="0.25">
      <c r="A40" s="1" t="s">
        <v>85</v>
      </c>
      <c r="B40" s="54">
        <f>SUM(B23,B29,B38)</f>
        <v>-79455823</v>
      </c>
      <c r="C40" s="55">
        <f>SUM(C23,C29,C38)</f>
        <v>-76115683</v>
      </c>
      <c r="D40" s="55">
        <f>SUM(D23,D29,D38)</f>
        <v>11229203</v>
      </c>
      <c r="E40" s="55">
        <f>SUM(E23,E29,E38)</f>
        <v>20984394</v>
      </c>
      <c r="F40" s="55">
        <f t="shared" ref="F40:H40" si="4">SUM(F23,F29,F38)</f>
        <v>36372327</v>
      </c>
      <c r="G40" s="55">
        <f t="shared" si="4"/>
        <v>10082991</v>
      </c>
      <c r="H40" s="55">
        <f t="shared" si="4"/>
        <v>41607346</v>
      </c>
      <c r="I40" s="11"/>
      <c r="J40" s="11"/>
      <c r="K40" s="11"/>
      <c r="L40" s="11"/>
    </row>
    <row r="41" spans="1:12" x14ac:dyDescent="0.25">
      <c r="A41" s="72" t="s">
        <v>86</v>
      </c>
      <c r="B41" s="52">
        <v>101566284</v>
      </c>
      <c r="C41" s="53">
        <v>101566284</v>
      </c>
      <c r="D41" s="52">
        <v>18338061</v>
      </c>
      <c r="E41" s="52">
        <v>18338061</v>
      </c>
      <c r="F41" s="53">
        <v>18338061</v>
      </c>
      <c r="G41" s="11">
        <v>23130547</v>
      </c>
      <c r="H41" s="11">
        <v>23130547</v>
      </c>
      <c r="I41" s="11"/>
      <c r="J41" s="11"/>
      <c r="K41" s="11"/>
      <c r="L41" s="11"/>
    </row>
    <row r="42" spans="1:12" x14ac:dyDescent="0.25">
      <c r="A42" s="71" t="s">
        <v>87</v>
      </c>
      <c r="B42" s="54">
        <f>SUM(B40:B41)</f>
        <v>22110461</v>
      </c>
      <c r="C42" s="55">
        <f>SUM(C40:C41)</f>
        <v>25450601</v>
      </c>
      <c r="D42" s="55">
        <f t="shared" ref="D42:E42" si="5">SUM(D40:D41)</f>
        <v>29567264</v>
      </c>
      <c r="E42" s="55">
        <f t="shared" si="5"/>
        <v>39322455</v>
      </c>
      <c r="F42" s="55">
        <f t="shared" ref="F42:H42" si="6">SUM(F40:F41)</f>
        <v>54710388</v>
      </c>
      <c r="G42" s="55">
        <f t="shared" si="6"/>
        <v>33213538</v>
      </c>
      <c r="H42" s="55">
        <f t="shared" si="6"/>
        <v>64737893</v>
      </c>
      <c r="I42" s="11"/>
      <c r="J42" s="11"/>
      <c r="K42" s="11"/>
      <c r="L42" s="11"/>
    </row>
    <row r="43" spans="1:12" x14ac:dyDescent="0.25">
      <c r="B43" s="54"/>
      <c r="C43" s="55"/>
      <c r="D43" s="54"/>
      <c r="E43" s="54"/>
      <c r="F43" s="55"/>
      <c r="H43" s="11"/>
      <c r="I43" s="11"/>
      <c r="J43" s="11"/>
      <c r="K43" s="11"/>
      <c r="L43" s="11"/>
    </row>
    <row r="44" spans="1:12" x14ac:dyDescent="0.25">
      <c r="A44" s="71" t="s">
        <v>88</v>
      </c>
      <c r="B44" s="65">
        <f>B23/('1'!B25/10)</f>
        <v>13.435739259259259</v>
      </c>
      <c r="C44" s="65">
        <f>C23/('1'!C25/10)</f>
        <v>16.968751515151514</v>
      </c>
      <c r="D44" s="65">
        <f>D23/('1'!D25/10)</f>
        <v>3.5876729966329965</v>
      </c>
      <c r="E44" s="65">
        <f>E23/('1'!E25/10)</f>
        <v>5.626680486019616</v>
      </c>
      <c r="F44" s="65">
        <f>F23/('1'!F25/10)</f>
        <v>9.287798331137461</v>
      </c>
      <c r="G44" s="65">
        <f>G23/('1'!G25/10)</f>
        <v>-4.4063222368613673</v>
      </c>
      <c r="H44" s="65">
        <f>H23/('1'!H25/10)</f>
        <v>-0.22365422058841064</v>
      </c>
      <c r="I44" s="65"/>
      <c r="J44" s="11"/>
      <c r="K44" s="11"/>
      <c r="L44" s="11"/>
    </row>
    <row r="45" spans="1:12" x14ac:dyDescent="0.25">
      <c r="A45" s="71" t="s">
        <v>89</v>
      </c>
      <c r="B45" s="57">
        <f>'1'!B25/10</f>
        <v>3712500</v>
      </c>
      <c r="C45" s="57">
        <f>'1'!C25/10</f>
        <v>3712500</v>
      </c>
      <c r="D45" s="57">
        <f>'1'!D25/10</f>
        <v>3712500</v>
      </c>
      <c r="E45" s="57">
        <f>'1'!E25/10</f>
        <v>4269375</v>
      </c>
      <c r="F45" s="57">
        <f>'1'!F25/10</f>
        <v>4269375</v>
      </c>
      <c r="G45" s="57">
        <f>'1'!G25/10</f>
        <v>4269375</v>
      </c>
      <c r="H45" s="57">
        <f>'1'!H25/10</f>
        <v>4696312</v>
      </c>
      <c r="I45" s="57"/>
      <c r="J45" s="11"/>
      <c r="K45" s="11"/>
      <c r="L45" s="11"/>
    </row>
    <row r="46" spans="1:12" ht="15.75" x14ac:dyDescent="0.25">
      <c r="A46" s="2"/>
      <c r="B46" s="26"/>
      <c r="C46" s="27"/>
      <c r="D46" s="27"/>
      <c r="E46" s="27"/>
      <c r="F46" s="15"/>
      <c r="H46" s="11"/>
      <c r="I46" s="11"/>
      <c r="J46" s="11"/>
      <c r="K46" s="11"/>
      <c r="L46" s="11"/>
    </row>
    <row r="47" spans="1:12" x14ac:dyDescent="0.25">
      <c r="B47" s="28"/>
      <c r="C47" s="29"/>
      <c r="D47" s="29"/>
      <c r="E47" s="29"/>
      <c r="F47" s="15"/>
      <c r="H47" s="11"/>
      <c r="I47" s="11"/>
      <c r="J47" s="11"/>
      <c r="K47" s="11"/>
      <c r="L47" s="11"/>
    </row>
    <row r="48" spans="1:12" x14ac:dyDescent="0.25">
      <c r="B48" s="28"/>
      <c r="C48" s="29"/>
      <c r="D48" s="29"/>
      <c r="E48" s="29"/>
      <c r="F48" s="15"/>
      <c r="H48" s="11"/>
      <c r="I48" s="11"/>
      <c r="J48" s="11"/>
      <c r="K48" s="11"/>
      <c r="L48" s="11"/>
    </row>
    <row r="49" spans="2:12" x14ac:dyDescent="0.25">
      <c r="B49" s="28"/>
      <c r="C49" s="29"/>
      <c r="D49" s="29"/>
      <c r="E49" s="29"/>
      <c r="F49" s="15"/>
      <c r="H49" s="11"/>
      <c r="I49" s="11"/>
      <c r="J49" s="11"/>
      <c r="K49" s="11"/>
      <c r="L49" s="11"/>
    </row>
    <row r="50" spans="2:12" x14ac:dyDescent="0.25">
      <c r="B50" s="28"/>
      <c r="C50" s="29"/>
      <c r="D50" s="29"/>
      <c r="E50" s="29"/>
      <c r="F50" s="15"/>
      <c r="H50" s="11"/>
      <c r="I50" s="11"/>
      <c r="J50" s="11"/>
      <c r="K50" s="11"/>
      <c r="L50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4" sqref="G4:H4"/>
    </sheetView>
  </sheetViews>
  <sheetFormatPr defaultRowHeight="15" x14ac:dyDescent="0.25"/>
  <cols>
    <col min="1" max="1" width="23.5703125" bestFit="1" customWidth="1"/>
    <col min="2" max="5" width="9.5703125" bestFit="1" customWidth="1"/>
    <col min="6" max="6" width="11" bestFit="1" customWidth="1"/>
    <col min="7" max="7" width="9.5703125" bestFit="1" customWidth="1"/>
  </cols>
  <sheetData>
    <row r="1" spans="1:9" x14ac:dyDescent="0.25">
      <c r="A1" s="1" t="s">
        <v>15</v>
      </c>
    </row>
    <row r="2" spans="1:9" x14ac:dyDescent="0.25">
      <c r="A2" s="1" t="s">
        <v>49</v>
      </c>
    </row>
    <row r="3" spans="1:9" x14ac:dyDescent="0.25">
      <c r="A3" s="1" t="s">
        <v>66</v>
      </c>
    </row>
    <row r="4" spans="1:9" ht="15.75" x14ac:dyDescent="0.25">
      <c r="A4" s="61"/>
      <c r="B4" s="73" t="s">
        <v>91</v>
      </c>
      <c r="C4" s="73" t="s">
        <v>92</v>
      </c>
      <c r="D4" s="73" t="s">
        <v>90</v>
      </c>
      <c r="E4" s="73" t="s">
        <v>91</v>
      </c>
      <c r="F4" s="73" t="s">
        <v>92</v>
      </c>
      <c r="G4" s="2"/>
    </row>
    <row r="5" spans="1:9" s="63" customFormat="1" x14ac:dyDescent="0.25">
      <c r="A5" s="62" t="s">
        <v>49</v>
      </c>
      <c r="B5" s="60">
        <v>43100</v>
      </c>
      <c r="C5" s="60">
        <v>43190</v>
      </c>
      <c r="D5" s="60">
        <v>43373</v>
      </c>
      <c r="E5" s="60">
        <v>43465</v>
      </c>
      <c r="F5" s="60">
        <v>43555</v>
      </c>
    </row>
    <row r="6" spans="1:9" x14ac:dyDescent="0.25">
      <c r="A6" t="s">
        <v>67</v>
      </c>
      <c r="B6" s="32">
        <f>'2'!B26/'1'!B20</f>
        <v>1.5035925409693745E-2</v>
      </c>
      <c r="C6" s="32">
        <f>'2'!C26/'1'!C20</f>
        <v>1.4009883608698395E-2</v>
      </c>
      <c r="D6" s="32">
        <f>'2'!D26/'1'!D20</f>
        <v>3.4720620741004191E-3</v>
      </c>
      <c r="E6" s="32">
        <f>'2'!E26/'1'!E20</f>
        <v>2.1260139326047658E-2</v>
      </c>
      <c r="F6" s="32">
        <f>'2'!F26/'1'!F20</f>
        <v>1.8267848810997141E-2</v>
      </c>
      <c r="G6" s="32"/>
      <c r="H6" s="32"/>
      <c r="I6" s="32"/>
    </row>
    <row r="7" spans="1:9" x14ac:dyDescent="0.25">
      <c r="A7" t="s">
        <v>68</v>
      </c>
      <c r="B7" s="32">
        <f>'2'!B26/'1'!B30</f>
        <v>0.18001537624426575</v>
      </c>
      <c r="C7" s="32">
        <f>'2'!C26/'1'!C30</f>
        <v>0.15895223946451403</v>
      </c>
      <c r="D7" s="32">
        <f>'2'!D26/'1'!D30</f>
        <v>3.6300302698315405E-2</v>
      </c>
      <c r="E7" s="32">
        <f>'2'!E26/'1'!E30</f>
        <v>0.21041444392278716</v>
      </c>
      <c r="F7" s="32">
        <f>'2'!F26/'1'!F30</f>
        <v>0.19938376246926837</v>
      </c>
      <c r="G7" s="32"/>
      <c r="H7" s="32"/>
      <c r="I7" s="32"/>
    </row>
    <row r="8" spans="1:9" x14ac:dyDescent="0.25">
      <c r="A8" t="s">
        <v>50</v>
      </c>
      <c r="B8" s="33">
        <f>'1'!B34/'1'!B30</f>
        <v>0</v>
      </c>
      <c r="C8" s="33">
        <f>'1'!C34/'1'!C30</f>
        <v>0</v>
      </c>
      <c r="D8" s="33">
        <f>'1'!D34/'1'!D30</f>
        <v>0</v>
      </c>
      <c r="E8" s="33">
        <f>'1'!E34/'1'!E30</f>
        <v>0</v>
      </c>
      <c r="F8" s="33">
        <f>'1'!F34/'1'!F30</f>
        <v>0</v>
      </c>
      <c r="G8" s="33"/>
      <c r="H8" s="33"/>
      <c r="I8" s="33"/>
    </row>
    <row r="9" spans="1:9" s="17" customFormat="1" x14ac:dyDescent="0.25">
      <c r="A9" t="s">
        <v>51</v>
      </c>
      <c r="B9" s="58">
        <f>'1'!B19/'1'!B51</f>
        <v>1.0219258228980201</v>
      </c>
      <c r="C9" s="58">
        <f>'1'!C19/'1'!C51</f>
        <v>1.0234549150508176</v>
      </c>
      <c r="D9" s="58">
        <f>'1'!D19/'1'!D51</f>
        <v>1.0237240098264051</v>
      </c>
      <c r="E9" s="58">
        <f>'1'!E19/'1'!E51</f>
        <v>1.0317582507608039</v>
      </c>
      <c r="F9" s="58">
        <f>'1'!F19/'1'!F51</f>
        <v>1.0278841764285032</v>
      </c>
      <c r="G9" s="58"/>
      <c r="H9" s="58"/>
      <c r="I9" s="58"/>
    </row>
    <row r="10" spans="1:9" x14ac:dyDescent="0.25">
      <c r="A10" t="s">
        <v>69</v>
      </c>
      <c r="B10" s="32">
        <f>'2'!B26/'2'!B7</f>
        <v>1.5714010893522538E-2</v>
      </c>
      <c r="C10" s="32">
        <f>'2'!C26/'2'!C7</f>
        <v>1.1408816844331902E-2</v>
      </c>
      <c r="D10" s="32">
        <f>'2'!D26/'2'!D7</f>
        <v>1.0532791451411604E-2</v>
      </c>
      <c r="E10" s="32">
        <f>'2'!E26/'2'!E7</f>
        <v>2.8183292932444322E-2</v>
      </c>
      <c r="F10" s="32">
        <f>'2'!F26/'2'!F7</f>
        <v>1.6946007626138255E-2</v>
      </c>
      <c r="G10" s="32"/>
      <c r="H10" s="32"/>
      <c r="I10" s="32"/>
    </row>
    <row r="11" spans="1:9" x14ac:dyDescent="0.25">
      <c r="A11" t="s">
        <v>52</v>
      </c>
      <c r="B11" s="32" t="e">
        <f>'2'!#REF!/'2'!B7</f>
        <v>#REF!</v>
      </c>
      <c r="C11" s="32" t="e">
        <f>'2'!#REF!/'2'!C7</f>
        <v>#REF!</v>
      </c>
      <c r="D11" s="32" t="e">
        <f>'2'!#REF!/'2'!D7</f>
        <v>#REF!</v>
      </c>
      <c r="E11" s="32" t="e">
        <f>'2'!#REF!/'2'!E7</f>
        <v>#REF!</v>
      </c>
      <c r="F11" s="32" t="e">
        <f>'2'!#REF!/'2'!F7</f>
        <v>#REF!</v>
      </c>
      <c r="G11" s="32"/>
      <c r="H11" s="32"/>
      <c r="I11" s="32"/>
    </row>
    <row r="12" spans="1:9" s="17" customFormat="1" x14ac:dyDescent="0.25">
      <c r="A12" t="s">
        <v>70</v>
      </c>
      <c r="B12" s="59">
        <f>'2'!B26/('1'!B30+'1'!B32+'1'!B34)</f>
        <v>0.18001537624426575</v>
      </c>
      <c r="C12" s="59">
        <f>'2'!C26/('1'!C30+'1'!C32+'1'!C34)</f>
        <v>0.15895223946451403</v>
      </c>
      <c r="D12" s="59">
        <f>'2'!D26/('1'!D30+'1'!D32+'1'!D34)</f>
        <v>3.6300302698315405E-2</v>
      </c>
      <c r="E12" s="59">
        <f>'2'!E26/('1'!E30+'1'!E32+'1'!E34)</f>
        <v>0.21041444392278716</v>
      </c>
      <c r="F12" s="59">
        <f>'2'!F26/('1'!F30+'1'!F32+'1'!F34)</f>
        <v>0.19938376246926837</v>
      </c>
      <c r="G12" s="59"/>
      <c r="H12" s="59"/>
      <c r="I12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2020-04-11T15:25:47Z</dcterms:modified>
</cp:coreProperties>
</file>