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cQzCUyFSdTs7vI7NqxauW2Uraxw=="/>
    </ext>
  </extLst>
</workbook>
</file>

<file path=xl/calcChain.xml><?xml version="1.0" encoding="utf-8"?>
<calcChain xmlns="http://schemas.openxmlformats.org/spreadsheetml/2006/main">
  <c r="F9" i="4" l="1"/>
  <c r="B9" i="4"/>
  <c r="D8" i="4"/>
  <c r="C8" i="4"/>
  <c r="F36" i="3"/>
  <c r="E36" i="3"/>
  <c r="D36" i="3"/>
  <c r="C36" i="3"/>
  <c r="B36" i="3"/>
  <c r="C35" i="3"/>
  <c r="E30" i="3"/>
  <c r="E33" i="3" s="1"/>
  <c r="F28" i="3"/>
  <c r="F30" i="3" s="1"/>
  <c r="F33" i="3" s="1"/>
  <c r="E28" i="3"/>
  <c r="D28" i="3"/>
  <c r="C28" i="3"/>
  <c r="B28" i="3"/>
  <c r="B30" i="3" s="1"/>
  <c r="B33" i="3" s="1"/>
  <c r="F18" i="3"/>
  <c r="E18" i="3"/>
  <c r="D18" i="3"/>
  <c r="C18" i="3"/>
  <c r="B18" i="3"/>
  <c r="F12" i="3"/>
  <c r="F35" i="3" s="1"/>
  <c r="E12" i="3"/>
  <c r="E35" i="3" s="1"/>
  <c r="D12" i="3"/>
  <c r="D30" i="3" s="1"/>
  <c r="D33" i="3" s="1"/>
  <c r="C12" i="3"/>
  <c r="C30" i="3" s="1"/>
  <c r="C33" i="3" s="1"/>
  <c r="B12" i="3"/>
  <c r="B35" i="3" s="1"/>
  <c r="H28" i="2"/>
  <c r="G28" i="2"/>
  <c r="F28" i="2"/>
  <c r="E28" i="2"/>
  <c r="D28" i="2"/>
  <c r="C28" i="2"/>
  <c r="B28" i="2"/>
  <c r="H22" i="2"/>
  <c r="G22" i="2"/>
  <c r="F22" i="2"/>
  <c r="E22" i="2"/>
  <c r="D22" i="2"/>
  <c r="C22" i="2"/>
  <c r="B22" i="2"/>
  <c r="I20" i="2"/>
  <c r="G17" i="2"/>
  <c r="G20" i="2" s="1"/>
  <c r="G25" i="2" s="1"/>
  <c r="G27" i="2" s="1"/>
  <c r="C17" i="2"/>
  <c r="C20" i="2" s="1"/>
  <c r="C25" i="2" s="1"/>
  <c r="G12" i="2"/>
  <c r="F12" i="2"/>
  <c r="F17" i="2" s="1"/>
  <c r="F20" i="2" s="1"/>
  <c r="F25" i="2" s="1"/>
  <c r="C12" i="2"/>
  <c r="C11" i="4" s="1"/>
  <c r="B12" i="2"/>
  <c r="B17" i="2" s="1"/>
  <c r="B20" i="2" s="1"/>
  <c r="B25" i="2" s="1"/>
  <c r="H8" i="2"/>
  <c r="H12" i="2" s="1"/>
  <c r="H17" i="2" s="1"/>
  <c r="H20" i="2" s="1"/>
  <c r="H25" i="2" s="1"/>
  <c r="H27" i="2" s="1"/>
  <c r="G8" i="2"/>
  <c r="F8" i="2"/>
  <c r="E8" i="2"/>
  <c r="E12" i="2" s="1"/>
  <c r="D8" i="2"/>
  <c r="D12" i="2" s="1"/>
  <c r="C8" i="2"/>
  <c r="B8" i="2"/>
  <c r="H45" i="1"/>
  <c r="G45" i="1"/>
  <c r="F45" i="1"/>
  <c r="E45" i="1"/>
  <c r="D45" i="1"/>
  <c r="C45" i="1"/>
  <c r="B45" i="1"/>
  <c r="H44" i="1"/>
  <c r="G44" i="1"/>
  <c r="D44" i="1"/>
  <c r="C44" i="1"/>
  <c r="H36" i="1"/>
  <c r="G36" i="1"/>
  <c r="F36" i="1"/>
  <c r="F8" i="4" s="1"/>
  <c r="E36" i="1"/>
  <c r="E8" i="4" s="1"/>
  <c r="D36" i="1"/>
  <c r="C36" i="1"/>
  <c r="B36" i="1"/>
  <c r="B8" i="4" s="1"/>
  <c r="H34" i="1"/>
  <c r="H42" i="1" s="1"/>
  <c r="E34" i="1"/>
  <c r="E42" i="1" s="1"/>
  <c r="D34" i="1"/>
  <c r="D42" i="1" s="1"/>
  <c r="H25" i="1"/>
  <c r="G25" i="1"/>
  <c r="F25" i="1"/>
  <c r="E25" i="1"/>
  <c r="D25" i="1"/>
  <c r="C25" i="1"/>
  <c r="C9" i="4" s="1"/>
  <c r="B25" i="1"/>
  <c r="H22" i="1"/>
  <c r="G22" i="1"/>
  <c r="G34" i="1" s="1"/>
  <c r="G42" i="1" s="1"/>
  <c r="F22" i="1"/>
  <c r="F34" i="1" s="1"/>
  <c r="F42" i="1" s="1"/>
  <c r="E22" i="1"/>
  <c r="D22" i="1"/>
  <c r="C22" i="1"/>
  <c r="C34" i="1" s="1"/>
  <c r="C42" i="1" s="1"/>
  <c r="B22" i="1"/>
  <c r="B34" i="1" s="1"/>
  <c r="B42" i="1" s="1"/>
  <c r="F18" i="1"/>
  <c r="E18" i="1"/>
  <c r="B18" i="1"/>
  <c r="H12" i="1"/>
  <c r="G12" i="1"/>
  <c r="F12" i="1"/>
  <c r="E12" i="1"/>
  <c r="E9" i="4" s="1"/>
  <c r="D12" i="1"/>
  <c r="D9" i="4" s="1"/>
  <c r="C12" i="1"/>
  <c r="B12" i="1"/>
  <c r="H7" i="1"/>
  <c r="H18" i="1" s="1"/>
  <c r="G7" i="1"/>
  <c r="G18" i="1" s="1"/>
  <c r="F7" i="1"/>
  <c r="E7" i="1"/>
  <c r="D7" i="1"/>
  <c r="D18" i="1" s="1"/>
  <c r="C7" i="1"/>
  <c r="C18" i="1" s="1"/>
  <c r="B7" i="1"/>
  <c r="D17" i="2" l="1"/>
  <c r="D20" i="2" s="1"/>
  <c r="D25" i="2" s="1"/>
  <c r="D11" i="4"/>
  <c r="E11" i="4"/>
  <c r="E17" i="2"/>
  <c r="E20" i="2" s="1"/>
  <c r="E25" i="2" s="1"/>
  <c r="B12" i="4"/>
  <c r="B10" i="4"/>
  <c r="B27" i="2"/>
  <c r="B7" i="4"/>
  <c r="B6" i="4"/>
  <c r="C7" i="4"/>
  <c r="C27" i="2"/>
  <c r="C10" i="4"/>
  <c r="C6" i="4"/>
  <c r="C12" i="4"/>
  <c r="F12" i="4"/>
  <c r="F6" i="4"/>
  <c r="F27" i="2"/>
  <c r="F7" i="4"/>
  <c r="F10" i="4"/>
  <c r="E44" i="1"/>
  <c r="B11" i="4"/>
  <c r="F11" i="4"/>
  <c r="D35" i="3"/>
  <c r="B44" i="1"/>
  <c r="F44" i="1"/>
  <c r="E27" i="2" l="1"/>
  <c r="E12" i="4"/>
  <c r="E7" i="4"/>
  <c r="E10" i="4"/>
  <c r="E6" i="4"/>
  <c r="D10" i="4"/>
  <c r="D6" i="4"/>
  <c r="D27" i="2"/>
  <c r="D12" i="4"/>
  <c r="D7" i="4"/>
</calcChain>
</file>

<file path=xl/sharedStrings.xml><?xml version="1.0" encoding="utf-8"?>
<sst xmlns="http://schemas.openxmlformats.org/spreadsheetml/2006/main" count="116" uniqueCount="87">
  <si>
    <t>GENERATION NEXT FASHIONS LIMITED</t>
  </si>
  <si>
    <t>Cash Flow Statement</t>
  </si>
  <si>
    <t>Balance Sheet</t>
  </si>
  <si>
    <t>As at quarter end</t>
  </si>
  <si>
    <t>Quarter 2</t>
  </si>
  <si>
    <t>Income Statement</t>
  </si>
  <si>
    <t>Quarter 3</t>
  </si>
  <si>
    <t>Quarter 1</t>
  </si>
  <si>
    <t>ASSETS</t>
  </si>
  <si>
    <t>Net Revenues</t>
  </si>
  <si>
    <t>Net Cash Flows - Operating Activities</t>
  </si>
  <si>
    <t>NON CURRENT ASSETS</t>
  </si>
  <si>
    <t>Cost of goods sold</t>
  </si>
  <si>
    <t>Collection from turnover</t>
  </si>
  <si>
    <t>Received from other income</t>
  </si>
  <si>
    <t>Gross Profit</t>
  </si>
  <si>
    <t>Paid Suppliers</t>
  </si>
  <si>
    <t>Property,Plant  and  Equipment</t>
  </si>
  <si>
    <t>Income Tax  Piad</t>
  </si>
  <si>
    <t>Capital work in progress</t>
  </si>
  <si>
    <t>Cash paid for materials, expenses &amp; services</t>
  </si>
  <si>
    <t>Right issue expenses</t>
  </si>
  <si>
    <t>Operating Incomes/Expenses</t>
  </si>
  <si>
    <t>CURRENT ASSETS</t>
  </si>
  <si>
    <t>Operating Profit</t>
  </si>
  <si>
    <t>Inventories</t>
  </si>
  <si>
    <t>Trade &amp; other receivables</t>
  </si>
  <si>
    <t>Advance, deposits &amp; prepayments</t>
  </si>
  <si>
    <t>Cash &amp; Cash equivalent</t>
  </si>
  <si>
    <t>Net Cash Flows - Investment Activities</t>
  </si>
  <si>
    <t>Non-Operating Income/(Expenses)</t>
  </si>
  <si>
    <t>Acquisition of fixed assets</t>
  </si>
  <si>
    <t>Expenditures for capital work in progress</t>
  </si>
  <si>
    <t>Investment disposed/made</t>
  </si>
  <si>
    <t>Liabilities and Capital</t>
  </si>
  <si>
    <t>Financial Expenses</t>
  </si>
  <si>
    <t>Liabilities</t>
  </si>
  <si>
    <t>Other non-operation income</t>
  </si>
  <si>
    <t>Non Current Liabilities</t>
  </si>
  <si>
    <t>Profit Before contribution to WPPF</t>
  </si>
  <si>
    <t>Net Cash Flows - Financing Activities</t>
  </si>
  <si>
    <t>Bank overdraft received</t>
  </si>
  <si>
    <t>Long term loan</t>
  </si>
  <si>
    <t>Issue of shares at par/a premium</t>
  </si>
  <si>
    <t>Current Liabilities</t>
  </si>
  <si>
    <t>Contribution to WPPF</t>
  </si>
  <si>
    <t>Short term bank credit received</t>
  </si>
  <si>
    <t>Central Fund (RMG Sector)</t>
  </si>
  <si>
    <t>Long term loan repaid</t>
  </si>
  <si>
    <t>Profit Before Taxation</t>
  </si>
  <si>
    <t>Accounts and other payables</t>
  </si>
  <si>
    <t>Excess provision for income tax</t>
  </si>
  <si>
    <t>Accrued expenses</t>
  </si>
  <si>
    <t>Bank overdraft</t>
  </si>
  <si>
    <t>Difference AIT between CAIT and DCT assesment</t>
  </si>
  <si>
    <t>Short term bank credits</t>
  </si>
  <si>
    <t>Deferred L/C liabilities</t>
  </si>
  <si>
    <t>Share money deposit adjusted/received</t>
  </si>
  <si>
    <t>Share money refundable</t>
  </si>
  <si>
    <t>Current maturity of long term loans</t>
  </si>
  <si>
    <t>Provision for Taxation</t>
  </si>
  <si>
    <t>Current tax</t>
  </si>
  <si>
    <t>Deferred Tax</t>
  </si>
  <si>
    <t>Shareholders’ Equity</t>
  </si>
  <si>
    <t>Net Profit</t>
  </si>
  <si>
    <t>Net Change in Cash Flows</t>
  </si>
  <si>
    <t>Share capital</t>
  </si>
  <si>
    <t>Share premium</t>
  </si>
  <si>
    <t>Revaluation Surplus</t>
  </si>
  <si>
    <t>Retained Earnings</t>
  </si>
  <si>
    <t>Cash and Cash Equivalents at Beginning Period</t>
  </si>
  <si>
    <t>Effects of exchange rate changes on cash and cash equivalents</t>
  </si>
  <si>
    <t>Cash and Cash Equivalents at End of Period</t>
  </si>
  <si>
    <t>Earnings per share (par value Taka 10)</t>
  </si>
  <si>
    <t>Net assets value per share</t>
  </si>
  <si>
    <t>Net Operating Cash Flow Per Share</t>
  </si>
  <si>
    <t>Shares to calculate NAVPS</t>
  </si>
  <si>
    <t>Shares to Calculate NOCFPS</t>
  </si>
  <si>
    <t>Shares to Calculate EPS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</si>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</sst>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14" x14ac:knownFonts="1">
    <font>
      <sz val="11"/>
      <color theme="1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name val="Calibri"/>
    </font>
    <font>
      <b/>
      <sz val="12"/>
      <name val="Calibri"/>
    </font>
    <font>
      <sz val="11"/>
      <color theme="1"/>
      <name val="Arial"/>
    </font>
    <font>
      <b/>
      <u/>
      <sz val="11"/>
      <color theme="1"/>
      <name val="Calibri"/>
    </font>
    <font>
      <sz val="12"/>
      <color theme="1"/>
      <name val="Calibri"/>
    </font>
    <font>
      <sz val="11"/>
      <color rgb="FF000000"/>
      <name val="Arial"/>
    </font>
    <font>
      <b/>
      <u/>
      <sz val="12"/>
      <color theme="1"/>
      <name val="Calibri"/>
    </font>
    <font>
      <sz val="10"/>
      <color theme="1"/>
      <name val="Calibri"/>
    </font>
    <font>
      <b/>
      <sz val="10"/>
      <color theme="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4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6" fillId="0" borderId="0" xfId="0" applyNumberFormat="1" applyFont="1" applyAlignment="1">
      <alignment horizontal="center"/>
    </xf>
    <xf numFmtId="0" fontId="1" fillId="0" borderId="1" xfId="0" applyFont="1" applyBorder="1"/>
    <xf numFmtId="164" fontId="4" fillId="0" borderId="0" xfId="0" applyNumberFormat="1" applyFont="1"/>
    <xf numFmtId="0" fontId="1" fillId="0" borderId="1" xfId="0" applyFont="1" applyBorder="1" applyAlignment="1">
      <alignment horizontal="left"/>
    </xf>
    <xf numFmtId="164" fontId="7" fillId="0" borderId="0" xfId="0" applyNumberFormat="1" applyFont="1"/>
    <xf numFmtId="0" fontId="8" fillId="0" borderId="0" xfId="0" applyFont="1"/>
    <xf numFmtId="164" fontId="4" fillId="0" borderId="1" xfId="0" applyNumberFormat="1" applyFont="1" applyBorder="1"/>
    <xf numFmtId="0" fontId="9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10" fillId="0" borderId="0" xfId="0" applyNumberFormat="1" applyFont="1" applyAlignment="1"/>
    <xf numFmtId="3" fontId="7" fillId="0" borderId="0" xfId="0" applyNumberFormat="1" applyFont="1"/>
    <xf numFmtId="41" fontId="1" fillId="0" borderId="0" xfId="0" applyNumberFormat="1" applyFont="1"/>
    <xf numFmtId="0" fontId="4" fillId="0" borderId="0" xfId="0" applyFont="1"/>
    <xf numFmtId="164" fontId="1" fillId="0" borderId="2" xfId="0" applyNumberFormat="1" applyFont="1" applyBorder="1"/>
    <xf numFmtId="0" fontId="1" fillId="0" borderId="3" xfId="0" applyFont="1" applyBorder="1"/>
    <xf numFmtId="0" fontId="2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164" fontId="1" fillId="0" borderId="3" xfId="0" applyNumberFormat="1" applyFont="1" applyBorder="1"/>
    <xf numFmtId="43" fontId="1" fillId="0" borderId="4" xfId="0" applyNumberFormat="1" applyFont="1" applyBorder="1" applyAlignment="1">
      <alignment horizontal="center"/>
    </xf>
    <xf numFmtId="43" fontId="1" fillId="0" borderId="0" xfId="0" applyNumberFormat="1" applyFont="1"/>
    <xf numFmtId="41" fontId="4" fillId="0" borderId="0" xfId="0" applyNumberFormat="1" applyFont="1"/>
    <xf numFmtId="43" fontId="1" fillId="0" borderId="5" xfId="0" applyNumberFormat="1" applyFont="1" applyBorder="1" applyAlignment="1">
      <alignment horizontal="center"/>
    </xf>
    <xf numFmtId="4" fontId="1" fillId="0" borderId="0" xfId="0" applyNumberFormat="1" applyFont="1"/>
    <xf numFmtId="164" fontId="4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5" fontId="13" fillId="0" borderId="0" xfId="0" applyNumberFormat="1" applyFont="1" applyAlignment="1">
      <alignment horizontal="center"/>
    </xf>
    <xf numFmtId="165" fontId="4" fillId="0" borderId="0" xfId="0" applyNumberFormat="1" applyFont="1"/>
    <xf numFmtId="166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6" customWidth="1"/>
    <col min="2" max="2" width="15.75" customWidth="1"/>
    <col min="3" max="5" width="12.5" customWidth="1"/>
    <col min="6" max="6" width="13.375" customWidth="1"/>
    <col min="7" max="7" width="11.375" customWidth="1"/>
    <col min="8" max="8" width="12.375" customWidth="1"/>
    <col min="9" max="26" width="7.625" customWidth="1"/>
  </cols>
  <sheetData>
    <row r="1" spans="1:10" x14ac:dyDescent="0.25">
      <c r="A1" s="1" t="s">
        <v>0</v>
      </c>
    </row>
    <row r="2" spans="1:10" x14ac:dyDescent="0.25">
      <c r="A2" s="1" t="s">
        <v>2</v>
      </c>
    </row>
    <row r="3" spans="1:10" x14ac:dyDescent="0.25">
      <c r="A3" s="3" t="s">
        <v>3</v>
      </c>
    </row>
    <row r="4" spans="1:10" x14ac:dyDescent="0.25">
      <c r="B4" s="5" t="s">
        <v>4</v>
      </c>
      <c r="C4" s="5" t="s">
        <v>6</v>
      </c>
      <c r="D4" s="5" t="s">
        <v>7</v>
      </c>
      <c r="E4" s="5" t="s">
        <v>4</v>
      </c>
      <c r="F4" s="5" t="s">
        <v>6</v>
      </c>
      <c r="G4" s="6" t="s">
        <v>7</v>
      </c>
      <c r="H4" s="6" t="s">
        <v>4</v>
      </c>
    </row>
    <row r="5" spans="1:10" ht="15.75" x14ac:dyDescent="0.25">
      <c r="B5" s="8">
        <v>43100</v>
      </c>
      <c r="C5" s="8">
        <v>43190</v>
      </c>
      <c r="D5" s="8">
        <v>43373</v>
      </c>
      <c r="E5" s="8">
        <v>43465</v>
      </c>
      <c r="F5" s="8">
        <v>43555</v>
      </c>
      <c r="G5" s="9">
        <v>43738</v>
      </c>
      <c r="H5" s="9">
        <v>43830</v>
      </c>
    </row>
    <row r="6" spans="1:10" x14ac:dyDescent="0.25">
      <c r="A6" s="12" t="s">
        <v>8</v>
      </c>
      <c r="B6" s="1"/>
      <c r="C6" s="1"/>
      <c r="D6" s="1"/>
      <c r="E6" s="1"/>
      <c r="F6" s="1"/>
    </row>
    <row r="7" spans="1:10" x14ac:dyDescent="0.25">
      <c r="A7" s="14" t="s">
        <v>11</v>
      </c>
      <c r="B7" s="17">
        <f t="shared" ref="B7:H7" si="0">SUM(B8:B10)</f>
        <v>4417128416</v>
      </c>
      <c r="C7" s="17">
        <f t="shared" si="0"/>
        <v>4449977392</v>
      </c>
      <c r="D7" s="17">
        <f t="shared" si="0"/>
        <v>4519262368</v>
      </c>
      <c r="E7" s="17">
        <f t="shared" si="0"/>
        <v>4509079936</v>
      </c>
      <c r="F7" s="17">
        <f t="shared" si="0"/>
        <v>4484396761</v>
      </c>
      <c r="G7" s="17">
        <f t="shared" si="0"/>
        <v>0</v>
      </c>
      <c r="H7" s="17">
        <f t="shared" si="0"/>
        <v>0</v>
      </c>
      <c r="I7" s="4"/>
      <c r="J7" s="4"/>
    </row>
    <row r="8" spans="1:10" x14ac:dyDescent="0.25">
      <c r="A8" s="3" t="s">
        <v>17</v>
      </c>
      <c r="B8" s="4">
        <v>4038919020</v>
      </c>
      <c r="C8" s="4">
        <v>4026197718</v>
      </c>
      <c r="D8" s="4">
        <v>4248707644</v>
      </c>
      <c r="E8" s="4">
        <v>4220937735</v>
      </c>
      <c r="F8" s="4">
        <v>4293507889</v>
      </c>
      <c r="G8" s="20"/>
      <c r="H8" s="20"/>
      <c r="I8" s="4"/>
      <c r="J8" s="4"/>
    </row>
    <row r="9" spans="1:10" x14ac:dyDescent="0.25">
      <c r="A9" s="3" t="s">
        <v>19</v>
      </c>
      <c r="B9" s="4">
        <v>378209396</v>
      </c>
      <c r="C9" s="4">
        <v>423779674</v>
      </c>
      <c r="D9" s="4">
        <v>270554724</v>
      </c>
      <c r="E9" s="4">
        <v>288142201</v>
      </c>
      <c r="F9" s="4">
        <v>190888872</v>
      </c>
      <c r="G9" s="20"/>
      <c r="H9" s="20"/>
      <c r="I9" s="4"/>
      <c r="J9" s="4"/>
    </row>
    <row r="10" spans="1:10" x14ac:dyDescent="0.25">
      <c r="A10" s="3" t="s">
        <v>21</v>
      </c>
      <c r="B10" s="4"/>
      <c r="C10" s="4"/>
      <c r="D10" s="4"/>
      <c r="E10" s="4"/>
      <c r="F10" s="4"/>
      <c r="G10" s="20"/>
      <c r="H10" s="4"/>
      <c r="I10" s="4"/>
      <c r="J10" s="4"/>
    </row>
    <row r="11" spans="1:10" x14ac:dyDescent="0.25">
      <c r="B11" s="4"/>
      <c r="C11" s="4"/>
      <c r="D11" s="4"/>
      <c r="F11" s="4"/>
      <c r="G11" s="20"/>
      <c r="H11" s="4"/>
      <c r="I11" s="4"/>
      <c r="J11" s="4"/>
    </row>
    <row r="12" spans="1:10" x14ac:dyDescent="0.25">
      <c r="A12" s="14" t="s">
        <v>23</v>
      </c>
      <c r="B12" s="17">
        <f t="shared" ref="B12:H12" si="1">SUM(B13:B16)</f>
        <v>2615262687</v>
      </c>
      <c r="C12" s="17">
        <f t="shared" si="1"/>
        <v>2588964684</v>
      </c>
      <c r="D12" s="17">
        <f t="shared" si="1"/>
        <v>2734119711</v>
      </c>
      <c r="E12" s="17">
        <f t="shared" si="1"/>
        <v>2879578564</v>
      </c>
      <c r="F12" s="17">
        <f t="shared" si="1"/>
        <v>2966300493</v>
      </c>
      <c r="G12" s="17">
        <f t="shared" si="1"/>
        <v>0</v>
      </c>
      <c r="H12" s="17">
        <f t="shared" si="1"/>
        <v>0</v>
      </c>
      <c r="I12" s="4"/>
      <c r="J12" s="4"/>
    </row>
    <row r="13" spans="1:10" x14ac:dyDescent="0.25">
      <c r="A13" s="22" t="s">
        <v>25</v>
      </c>
      <c r="B13" s="4">
        <v>1138350219</v>
      </c>
      <c r="C13" s="4">
        <v>1156617277</v>
      </c>
      <c r="D13" s="4">
        <v>1257803162</v>
      </c>
      <c r="E13" s="4">
        <v>1315637438</v>
      </c>
      <c r="F13" s="4">
        <v>1322553253</v>
      </c>
      <c r="G13" s="20"/>
      <c r="H13" s="20"/>
      <c r="I13" s="4"/>
      <c r="J13" s="4"/>
    </row>
    <row r="14" spans="1:10" x14ac:dyDescent="0.25">
      <c r="A14" s="22" t="s">
        <v>26</v>
      </c>
      <c r="B14" s="4">
        <v>998354710</v>
      </c>
      <c r="C14" s="4">
        <v>1001402681</v>
      </c>
      <c r="D14" s="4">
        <v>1277180211</v>
      </c>
      <c r="E14" s="4">
        <v>1361058462</v>
      </c>
      <c r="F14" s="4">
        <v>1434388695</v>
      </c>
      <c r="G14" s="20"/>
      <c r="H14" s="20"/>
      <c r="I14" s="4"/>
      <c r="J14" s="4"/>
    </row>
    <row r="15" spans="1:10" x14ac:dyDescent="0.25">
      <c r="A15" s="22" t="s">
        <v>27</v>
      </c>
      <c r="B15" s="4">
        <v>112386872</v>
      </c>
      <c r="C15" s="4">
        <v>129043810</v>
      </c>
      <c r="D15" s="4">
        <v>134002894</v>
      </c>
      <c r="E15" s="4">
        <v>143782689</v>
      </c>
      <c r="F15" s="4">
        <v>143782689</v>
      </c>
      <c r="G15" s="20"/>
      <c r="H15" s="20"/>
      <c r="I15" s="4"/>
      <c r="J15" s="4"/>
    </row>
    <row r="16" spans="1:10" x14ac:dyDescent="0.25">
      <c r="A16" s="22" t="s">
        <v>28</v>
      </c>
      <c r="B16" s="4">
        <v>366170886</v>
      </c>
      <c r="C16" s="4">
        <v>301900916</v>
      </c>
      <c r="D16" s="4">
        <v>65133444</v>
      </c>
      <c r="E16" s="4">
        <v>59099975</v>
      </c>
      <c r="F16" s="4">
        <v>65575856</v>
      </c>
      <c r="G16" s="20"/>
      <c r="H16" s="20"/>
      <c r="I16" s="4"/>
      <c r="J16" s="4"/>
    </row>
    <row r="17" spans="1:10" x14ac:dyDescent="0.25">
      <c r="F17" s="4"/>
      <c r="G17" s="4"/>
      <c r="H17" s="4"/>
      <c r="I17" s="4"/>
      <c r="J17" s="4"/>
    </row>
    <row r="18" spans="1:10" x14ac:dyDescent="0.25">
      <c r="A18" s="1"/>
      <c r="B18" s="17">
        <f t="shared" ref="B18:H18" si="2">B7+B12</f>
        <v>7032391103</v>
      </c>
      <c r="C18" s="17">
        <f t="shared" si="2"/>
        <v>7038942076</v>
      </c>
      <c r="D18" s="17">
        <f t="shared" si="2"/>
        <v>7253382079</v>
      </c>
      <c r="E18" s="17">
        <f t="shared" si="2"/>
        <v>7388658500</v>
      </c>
      <c r="F18" s="17">
        <f t="shared" si="2"/>
        <v>7450697254</v>
      </c>
      <c r="G18" s="17">
        <f t="shared" si="2"/>
        <v>0</v>
      </c>
      <c r="H18" s="17">
        <f t="shared" si="2"/>
        <v>0</v>
      </c>
      <c r="I18" s="4"/>
      <c r="J18" s="4"/>
    </row>
    <row r="19" spans="1:10" x14ac:dyDescent="0.25">
      <c r="A19" s="1"/>
      <c r="B19" s="17"/>
      <c r="C19" s="17"/>
      <c r="D19" s="17"/>
      <c r="E19" s="17"/>
      <c r="F19" s="17"/>
      <c r="G19" s="20"/>
      <c r="H19" s="20"/>
      <c r="I19" s="4"/>
      <c r="J19" s="4"/>
    </row>
    <row r="20" spans="1:10" ht="15.75" x14ac:dyDescent="0.25">
      <c r="A20" s="25" t="s">
        <v>34</v>
      </c>
      <c r="G20" s="20"/>
      <c r="H20" s="4"/>
      <c r="I20" s="4"/>
      <c r="J20" s="4"/>
    </row>
    <row r="21" spans="1:10" ht="15.75" customHeight="1" x14ac:dyDescent="0.25">
      <c r="A21" s="26" t="s">
        <v>36</v>
      </c>
      <c r="C21" s="17"/>
      <c r="D21" s="1"/>
      <c r="E21" s="1"/>
      <c r="F21" s="1"/>
      <c r="G21" s="20"/>
      <c r="H21" s="4"/>
      <c r="I21" s="4"/>
      <c r="J21" s="4"/>
    </row>
    <row r="22" spans="1:10" ht="15.75" customHeight="1" x14ac:dyDescent="0.25">
      <c r="A22" s="14" t="s">
        <v>38</v>
      </c>
      <c r="B22" s="18">
        <f t="shared" ref="B22:H22" si="3">SUM(B23)</f>
        <v>634688811</v>
      </c>
      <c r="C22" s="18">
        <f t="shared" si="3"/>
        <v>599843225</v>
      </c>
      <c r="D22" s="18">
        <f t="shared" si="3"/>
        <v>603475996</v>
      </c>
      <c r="E22" s="18">
        <f t="shared" si="3"/>
        <v>703231136</v>
      </c>
      <c r="F22" s="18">
        <f t="shared" si="3"/>
        <v>822275899</v>
      </c>
      <c r="G22" s="18">
        <f t="shared" si="3"/>
        <v>0</v>
      </c>
      <c r="H22" s="18">
        <f t="shared" si="3"/>
        <v>0</v>
      </c>
      <c r="I22" s="4"/>
      <c r="J22" s="4"/>
    </row>
    <row r="23" spans="1:10" ht="15.75" customHeight="1" x14ac:dyDescent="0.25">
      <c r="A23" s="22" t="s">
        <v>42</v>
      </c>
      <c r="B23" s="11">
        <v>634688811</v>
      </c>
      <c r="C23" s="11">
        <v>599843225</v>
      </c>
      <c r="D23" s="11">
        <v>603475996</v>
      </c>
      <c r="E23" s="11">
        <v>703231136</v>
      </c>
      <c r="F23" s="11">
        <v>822275899</v>
      </c>
      <c r="G23" s="20"/>
      <c r="H23" s="20"/>
      <c r="I23" s="4"/>
      <c r="J23" s="4"/>
    </row>
    <row r="24" spans="1:10" ht="15.75" customHeight="1" x14ac:dyDescent="0.25">
      <c r="B24" s="11"/>
      <c r="C24" s="11"/>
      <c r="D24" s="11"/>
      <c r="E24" s="11"/>
      <c r="F24" s="11"/>
      <c r="G24" s="20"/>
      <c r="H24" s="20"/>
      <c r="I24" s="4"/>
      <c r="J24" s="4"/>
    </row>
    <row r="25" spans="1:10" ht="15.75" customHeight="1" x14ac:dyDescent="0.25">
      <c r="A25" s="14" t="s">
        <v>44</v>
      </c>
      <c r="B25" s="18">
        <f t="shared" ref="B25:H25" si="4">SUM(B26:B32)</f>
        <v>941824577</v>
      </c>
      <c r="C25" s="18">
        <f t="shared" si="4"/>
        <v>901031968</v>
      </c>
      <c r="D25" s="18">
        <f t="shared" si="4"/>
        <v>858131499</v>
      </c>
      <c r="E25" s="18">
        <f t="shared" si="4"/>
        <v>794414105</v>
      </c>
      <c r="F25" s="18">
        <f t="shared" si="4"/>
        <v>741867649</v>
      </c>
      <c r="G25" s="18">
        <f t="shared" si="4"/>
        <v>0</v>
      </c>
      <c r="H25" s="18">
        <f t="shared" si="4"/>
        <v>0</v>
      </c>
      <c r="I25" s="4"/>
      <c r="J25" s="4"/>
    </row>
    <row r="26" spans="1:10" ht="15.75" customHeight="1" x14ac:dyDescent="0.25">
      <c r="A26" s="22" t="s">
        <v>50</v>
      </c>
      <c r="B26" s="11">
        <v>28351254</v>
      </c>
      <c r="C26" s="11">
        <v>61547751</v>
      </c>
      <c r="D26" s="11">
        <v>40678510</v>
      </c>
      <c r="E26" s="11">
        <v>43124162</v>
      </c>
      <c r="F26" s="11">
        <v>44832330</v>
      </c>
      <c r="G26" s="20"/>
      <c r="H26" s="20"/>
      <c r="I26" s="4"/>
      <c r="J26" s="4"/>
    </row>
    <row r="27" spans="1:10" ht="15.75" customHeight="1" x14ac:dyDescent="0.25">
      <c r="A27" s="22" t="s">
        <v>52</v>
      </c>
      <c r="B27" s="11">
        <v>350454089</v>
      </c>
      <c r="C27" s="11">
        <v>326003222</v>
      </c>
      <c r="D27" s="11">
        <v>394972065</v>
      </c>
      <c r="E27" s="11">
        <v>435501309</v>
      </c>
      <c r="F27" s="11">
        <v>441546098</v>
      </c>
      <c r="G27" s="20"/>
      <c r="H27" s="20"/>
      <c r="I27" s="4"/>
      <c r="J27" s="4"/>
    </row>
    <row r="28" spans="1:10" ht="15.75" customHeight="1" x14ac:dyDescent="0.25">
      <c r="A28" s="3" t="s">
        <v>53</v>
      </c>
      <c r="B28" s="11">
        <v>43921586</v>
      </c>
      <c r="C28" s="11">
        <v>43517868</v>
      </c>
      <c r="D28" s="11">
        <v>44534464</v>
      </c>
      <c r="E28" s="11">
        <v>44864358</v>
      </c>
      <c r="F28" s="11">
        <v>38078393</v>
      </c>
      <c r="G28" s="20"/>
      <c r="H28" s="20"/>
      <c r="I28" s="4"/>
      <c r="J28" s="4"/>
    </row>
    <row r="29" spans="1:10" ht="15.75" customHeight="1" x14ac:dyDescent="0.25">
      <c r="A29" s="22" t="s">
        <v>55</v>
      </c>
      <c r="B29" s="11">
        <v>268822138</v>
      </c>
      <c r="C29" s="11">
        <v>294068615</v>
      </c>
      <c r="D29" s="11">
        <v>270894823</v>
      </c>
      <c r="E29" s="11">
        <v>194743628</v>
      </c>
      <c r="F29" s="11">
        <v>116483647</v>
      </c>
      <c r="G29" s="20"/>
      <c r="H29" s="20"/>
      <c r="I29" s="4"/>
      <c r="J29" s="4"/>
    </row>
    <row r="30" spans="1:10" ht="15.75" customHeight="1" x14ac:dyDescent="0.25">
      <c r="A30" s="22" t="s">
        <v>56</v>
      </c>
      <c r="B30" s="11">
        <v>202614107</v>
      </c>
      <c r="C30" s="11">
        <v>124925909</v>
      </c>
      <c r="D30" s="11">
        <v>53345515</v>
      </c>
      <c r="E30" s="11">
        <v>55959931</v>
      </c>
      <c r="F30" s="11">
        <v>48060600</v>
      </c>
      <c r="G30" s="20"/>
      <c r="H30" s="20"/>
      <c r="I30" s="4"/>
      <c r="J30" s="4"/>
    </row>
    <row r="31" spans="1:10" ht="15.75" customHeight="1" x14ac:dyDescent="0.25">
      <c r="A31" s="22" t="s">
        <v>58</v>
      </c>
      <c r="B31" s="11">
        <v>2400403</v>
      </c>
      <c r="C31" s="11">
        <v>2400403</v>
      </c>
      <c r="D31" s="11">
        <v>2634692</v>
      </c>
      <c r="E31" s="11">
        <v>2634117</v>
      </c>
      <c r="F31" s="11">
        <v>2634581</v>
      </c>
      <c r="G31" s="20"/>
      <c r="H31" s="20"/>
      <c r="I31" s="4"/>
      <c r="J31" s="4"/>
    </row>
    <row r="32" spans="1:10" ht="15.75" customHeight="1" x14ac:dyDescent="0.25">
      <c r="A32" s="22" t="s">
        <v>59</v>
      </c>
      <c r="B32" s="11">
        <v>45261000</v>
      </c>
      <c r="C32" s="11">
        <v>48568200</v>
      </c>
      <c r="D32" s="11">
        <v>51071430</v>
      </c>
      <c r="E32" s="11">
        <v>17586600</v>
      </c>
      <c r="F32" s="11">
        <v>50232000</v>
      </c>
      <c r="G32" s="20"/>
      <c r="H32" s="20"/>
      <c r="I32" s="4"/>
      <c r="J32" s="4"/>
    </row>
    <row r="33" spans="1:10" ht="15.75" customHeight="1" x14ac:dyDescent="0.25">
      <c r="B33" s="11"/>
      <c r="C33" s="11"/>
      <c r="D33" s="11"/>
      <c r="E33" s="11"/>
      <c r="F33" s="11"/>
      <c r="G33" s="20"/>
      <c r="H33" s="20"/>
      <c r="I33" s="4"/>
      <c r="J33" s="4"/>
    </row>
    <row r="34" spans="1:10" ht="15.75" customHeight="1" x14ac:dyDescent="0.25">
      <c r="A34" s="1"/>
      <c r="B34" s="18">
        <f t="shared" ref="B34:H34" si="5">B22+B25</f>
        <v>1576513388</v>
      </c>
      <c r="C34" s="18">
        <f t="shared" si="5"/>
        <v>1500875193</v>
      </c>
      <c r="D34" s="18">
        <f t="shared" si="5"/>
        <v>1461607495</v>
      </c>
      <c r="E34" s="18">
        <f t="shared" si="5"/>
        <v>1497645241</v>
      </c>
      <c r="F34" s="18">
        <f t="shared" si="5"/>
        <v>1564143548</v>
      </c>
      <c r="G34" s="18">
        <f t="shared" si="5"/>
        <v>0</v>
      </c>
      <c r="H34" s="18">
        <f t="shared" si="5"/>
        <v>0</v>
      </c>
      <c r="I34" s="4"/>
      <c r="J34" s="4"/>
    </row>
    <row r="35" spans="1:10" ht="15.75" customHeight="1" x14ac:dyDescent="0.25">
      <c r="A35" s="1"/>
      <c r="B35" s="11"/>
      <c r="C35" s="11"/>
      <c r="D35" s="11"/>
      <c r="E35" s="11"/>
      <c r="F35" s="11"/>
      <c r="G35" s="20"/>
      <c r="H35" s="20"/>
      <c r="I35" s="4"/>
      <c r="J35" s="4"/>
    </row>
    <row r="36" spans="1:10" ht="15.75" customHeight="1" x14ac:dyDescent="0.25">
      <c r="A36" s="14" t="s">
        <v>63</v>
      </c>
      <c r="B36" s="18">
        <f t="shared" ref="B36:H36" si="6">SUM(B37:B40)</f>
        <v>5455877715</v>
      </c>
      <c r="C36" s="18">
        <f t="shared" si="6"/>
        <v>5538066884</v>
      </c>
      <c r="D36" s="18">
        <f t="shared" si="6"/>
        <v>5791774584</v>
      </c>
      <c r="E36" s="18">
        <f t="shared" si="6"/>
        <v>5891013259</v>
      </c>
      <c r="F36" s="18">
        <f t="shared" si="6"/>
        <v>5886553704</v>
      </c>
      <c r="G36" s="18">
        <f t="shared" si="6"/>
        <v>0</v>
      </c>
      <c r="H36" s="18">
        <f t="shared" si="6"/>
        <v>0</v>
      </c>
      <c r="I36" s="4"/>
      <c r="J36" s="4"/>
    </row>
    <row r="37" spans="1:10" ht="15.75" customHeight="1" x14ac:dyDescent="0.25">
      <c r="A37" s="3" t="s">
        <v>66</v>
      </c>
      <c r="B37" s="11">
        <v>4499768690</v>
      </c>
      <c r="C37" s="11">
        <v>4499768690</v>
      </c>
      <c r="D37" s="11">
        <v>4499768690</v>
      </c>
      <c r="E37" s="11">
        <v>4949745550</v>
      </c>
      <c r="F37" s="11">
        <v>4949745550</v>
      </c>
      <c r="G37" s="20"/>
      <c r="H37" s="20"/>
      <c r="I37" s="4"/>
      <c r="J37" s="4"/>
    </row>
    <row r="38" spans="1:10" ht="15.75" customHeight="1" x14ac:dyDescent="0.25">
      <c r="A38" s="3" t="s">
        <v>67</v>
      </c>
      <c r="B38" s="11">
        <v>236779111</v>
      </c>
      <c r="C38" s="11">
        <v>236779111</v>
      </c>
      <c r="D38" s="11">
        <v>236779111</v>
      </c>
      <c r="E38" s="11">
        <v>236779111</v>
      </c>
      <c r="F38" s="11">
        <v>236779111</v>
      </c>
      <c r="G38" s="20"/>
      <c r="H38" s="20"/>
      <c r="I38" s="4"/>
      <c r="J38" s="4"/>
    </row>
    <row r="39" spans="1:10" ht="15.75" customHeight="1" x14ac:dyDescent="0.25">
      <c r="A39" s="3" t="s">
        <v>68</v>
      </c>
      <c r="B39" s="11">
        <v>417039005</v>
      </c>
      <c r="C39" s="11">
        <v>414939717</v>
      </c>
      <c r="D39" s="11">
        <v>410816965</v>
      </c>
      <c r="E39" s="11">
        <v>408793503</v>
      </c>
      <c r="F39" s="11">
        <v>406770040</v>
      </c>
      <c r="G39" s="20"/>
      <c r="H39" s="20"/>
      <c r="I39" s="4"/>
      <c r="J39" s="4"/>
    </row>
    <row r="40" spans="1:10" ht="15.75" customHeight="1" x14ac:dyDescent="0.25">
      <c r="A40" s="3" t="s">
        <v>69</v>
      </c>
      <c r="B40" s="11">
        <v>302290909</v>
      </c>
      <c r="C40" s="11">
        <v>386579366</v>
      </c>
      <c r="D40" s="11">
        <v>644409818</v>
      </c>
      <c r="E40" s="11">
        <v>295695095</v>
      </c>
      <c r="F40" s="11">
        <v>293259003</v>
      </c>
      <c r="G40" s="20"/>
      <c r="H40" s="20"/>
      <c r="I40" s="4"/>
      <c r="J40" s="4"/>
    </row>
    <row r="41" spans="1:10" ht="15.75" customHeight="1" x14ac:dyDescent="0.25">
      <c r="B41" s="11"/>
      <c r="C41" s="11"/>
      <c r="D41" s="11"/>
      <c r="E41" s="11"/>
      <c r="F41" s="11"/>
      <c r="G41" s="20"/>
      <c r="H41" s="20"/>
      <c r="I41" s="4"/>
      <c r="J41" s="4"/>
    </row>
    <row r="42" spans="1:10" ht="15.75" customHeight="1" x14ac:dyDescent="0.25">
      <c r="A42" s="1"/>
      <c r="B42" s="18">
        <f>B34+B36</f>
        <v>7032391103</v>
      </c>
      <c r="C42" s="18">
        <f>C34+C36-1</f>
        <v>7038942076</v>
      </c>
      <c r="D42" s="18">
        <f t="shared" ref="D42:E42" si="7">D34+D36</f>
        <v>7253382079</v>
      </c>
      <c r="E42" s="18">
        <f t="shared" si="7"/>
        <v>7388658500</v>
      </c>
      <c r="F42" s="18">
        <f>F34+F36+2</f>
        <v>7450697254</v>
      </c>
      <c r="G42" s="18">
        <f t="shared" ref="G42:H42" si="8">G34+G36</f>
        <v>0</v>
      </c>
      <c r="H42" s="18">
        <f t="shared" si="8"/>
        <v>0</v>
      </c>
      <c r="I42" s="4"/>
      <c r="J42" s="4"/>
    </row>
    <row r="43" spans="1:10" ht="15.75" customHeight="1" x14ac:dyDescent="0.25">
      <c r="B43" s="11"/>
      <c r="C43" s="11"/>
      <c r="D43" s="11"/>
      <c r="E43" s="11"/>
      <c r="F43" s="11"/>
      <c r="G43" s="20"/>
      <c r="H43" s="20"/>
      <c r="I43" s="4"/>
      <c r="J43" s="4"/>
    </row>
    <row r="44" spans="1:10" ht="15.75" customHeight="1" x14ac:dyDescent="0.25">
      <c r="A44" s="10" t="s">
        <v>74</v>
      </c>
      <c r="B44" s="29">
        <f t="shared" ref="B44:H44" si="9">B36/(B37/10)</f>
        <v>12.124795941455382</v>
      </c>
      <c r="C44" s="29">
        <f t="shared" si="9"/>
        <v>12.307447927951159</v>
      </c>
      <c r="D44" s="29">
        <f t="shared" si="9"/>
        <v>12.871271798639944</v>
      </c>
      <c r="E44" s="29">
        <f t="shared" si="9"/>
        <v>11.901648679698292</v>
      </c>
      <c r="F44" s="29">
        <f t="shared" si="9"/>
        <v>11.892639014544899</v>
      </c>
      <c r="G44" s="29" t="e">
        <f t="shared" si="9"/>
        <v>#DIV/0!</v>
      </c>
      <c r="H44" s="29" t="e">
        <f t="shared" si="9"/>
        <v>#DIV/0!</v>
      </c>
      <c r="I44" s="4"/>
      <c r="J44" s="4"/>
    </row>
    <row r="45" spans="1:10" ht="15.75" customHeight="1" x14ac:dyDescent="0.25">
      <c r="A45" s="10" t="s">
        <v>76</v>
      </c>
      <c r="B45" s="17">
        <f t="shared" ref="B45:H45" si="10">B37/10</f>
        <v>449976869</v>
      </c>
      <c r="C45" s="17">
        <f t="shared" si="10"/>
        <v>449976869</v>
      </c>
      <c r="D45" s="17">
        <f t="shared" si="10"/>
        <v>449976869</v>
      </c>
      <c r="E45" s="17">
        <f t="shared" si="10"/>
        <v>494974555</v>
      </c>
      <c r="F45" s="17">
        <f t="shared" si="10"/>
        <v>494974555</v>
      </c>
      <c r="G45" s="17">
        <f t="shared" si="10"/>
        <v>0</v>
      </c>
      <c r="H45" s="17">
        <f t="shared" si="10"/>
        <v>0</v>
      </c>
      <c r="I45" s="4"/>
      <c r="J45" s="4"/>
    </row>
    <row r="46" spans="1:10" ht="15.75" customHeight="1" x14ac:dyDescent="0.25">
      <c r="A46" s="30"/>
      <c r="B46" s="17"/>
      <c r="C46" s="17"/>
      <c r="D46" s="17"/>
      <c r="E46" s="17"/>
      <c r="F46" s="17"/>
      <c r="G46" s="20"/>
      <c r="H46" s="4"/>
      <c r="I46" s="4"/>
      <c r="J46" s="4"/>
    </row>
    <row r="47" spans="1:10" ht="15.75" customHeight="1" x14ac:dyDescent="0.25">
      <c r="E47" s="4"/>
      <c r="F47" s="4"/>
      <c r="G47" s="4"/>
      <c r="H47" s="4"/>
      <c r="I47" s="4"/>
      <c r="J47" s="4"/>
    </row>
    <row r="48" spans="1:10" ht="15.75" customHeight="1" x14ac:dyDescent="0.25">
      <c r="B48" s="1"/>
      <c r="C48" s="32"/>
      <c r="D48" s="1"/>
      <c r="E48" s="1"/>
      <c r="F48" s="1"/>
      <c r="G48" s="20"/>
      <c r="H48" s="4"/>
      <c r="I48" s="4"/>
      <c r="J48" s="4"/>
    </row>
    <row r="49" spans="7:10" ht="15.75" customHeight="1" x14ac:dyDescent="0.25">
      <c r="G49" s="4"/>
      <c r="H49" s="4"/>
      <c r="I49" s="4"/>
      <c r="J49" s="4"/>
    </row>
    <row r="50" spans="7:10" ht="15.75" customHeight="1" x14ac:dyDescent="0.25">
      <c r="G50" s="4"/>
      <c r="H50" s="4"/>
      <c r="I50" s="4"/>
      <c r="J50" s="4"/>
    </row>
    <row r="51" spans="7:10" ht="15.75" customHeight="1" x14ac:dyDescent="0.25">
      <c r="G51" s="4"/>
      <c r="H51" s="4"/>
      <c r="I51" s="4"/>
      <c r="J51" s="4"/>
    </row>
    <row r="52" spans="7:10" ht="15.75" customHeight="1" x14ac:dyDescent="0.25">
      <c r="G52" s="4"/>
      <c r="H52" s="4"/>
      <c r="I52" s="4"/>
      <c r="J52" s="4"/>
    </row>
    <row r="53" spans="7:10" ht="15.75" customHeight="1" x14ac:dyDescent="0.25">
      <c r="G53" s="4"/>
      <c r="H53" s="4"/>
      <c r="I53" s="4"/>
      <c r="J53" s="4"/>
    </row>
    <row r="54" spans="7:10" ht="15.75" customHeight="1" x14ac:dyDescent="0.25">
      <c r="G54" s="4"/>
      <c r="H54" s="4"/>
      <c r="I54" s="4"/>
      <c r="J54" s="4"/>
    </row>
    <row r="55" spans="7:10" ht="15.75" customHeight="1" x14ac:dyDescent="0.25">
      <c r="G55" s="4"/>
      <c r="H55" s="4"/>
      <c r="I55" s="4"/>
      <c r="J55" s="4"/>
    </row>
    <row r="56" spans="7:10" ht="15.75" customHeight="1" x14ac:dyDescent="0.25">
      <c r="G56" s="4"/>
      <c r="H56" s="4"/>
      <c r="I56" s="4"/>
      <c r="J56" s="4"/>
    </row>
    <row r="57" spans="7:10" ht="15.75" customHeight="1" x14ac:dyDescent="0.25">
      <c r="G57" s="4"/>
      <c r="H57" s="4"/>
      <c r="I57" s="4"/>
      <c r="J57" s="4"/>
    </row>
    <row r="58" spans="7:10" ht="15.75" customHeight="1" x14ac:dyDescent="0.25">
      <c r="G58" s="4"/>
      <c r="H58" s="4"/>
      <c r="I58" s="4"/>
      <c r="J58" s="4"/>
    </row>
    <row r="59" spans="7:10" ht="15.75" customHeight="1" x14ac:dyDescent="0.2"/>
    <row r="60" spans="7:10" ht="15.75" customHeight="1" x14ac:dyDescent="0.2"/>
    <row r="61" spans="7:10" ht="15.75" customHeight="1" x14ac:dyDescent="0.2"/>
    <row r="62" spans="7:10" ht="15.75" customHeight="1" x14ac:dyDescent="0.2"/>
    <row r="63" spans="7:10" ht="15.75" customHeight="1" x14ac:dyDescent="0.2"/>
    <row r="64" spans="7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3.5" customWidth="1"/>
    <col min="2" max="2" width="14.75" customWidth="1"/>
    <col min="3" max="8" width="14" customWidth="1"/>
    <col min="9" max="9" width="8.125" customWidth="1"/>
    <col min="10" max="26" width="7.625" customWidth="1"/>
  </cols>
  <sheetData>
    <row r="1" spans="1:10" x14ac:dyDescent="0.25">
      <c r="A1" s="1" t="s">
        <v>0</v>
      </c>
      <c r="B1" s="4"/>
      <c r="C1" s="4"/>
      <c r="D1" s="4"/>
      <c r="E1" s="4"/>
      <c r="F1" s="4"/>
      <c r="G1" s="4"/>
    </row>
    <row r="2" spans="1:10" ht="15.75" x14ac:dyDescent="0.25">
      <c r="A2" s="1" t="s">
        <v>5</v>
      </c>
      <c r="B2" s="2"/>
      <c r="C2" s="2"/>
      <c r="D2" s="2"/>
      <c r="E2" s="2"/>
      <c r="F2" s="2"/>
    </row>
    <row r="3" spans="1:10" ht="15.75" x14ac:dyDescent="0.25">
      <c r="A3" s="3" t="s">
        <v>3</v>
      </c>
      <c r="B3" s="2"/>
      <c r="C3" s="2"/>
      <c r="D3" s="2"/>
      <c r="E3" s="2"/>
      <c r="F3" s="2"/>
    </row>
    <row r="4" spans="1:10" ht="15.75" x14ac:dyDescent="0.25">
      <c r="A4" s="2"/>
      <c r="B4" s="5" t="s">
        <v>4</v>
      </c>
      <c r="C4" s="5" t="s">
        <v>6</v>
      </c>
      <c r="D4" s="5" t="s">
        <v>7</v>
      </c>
      <c r="E4" s="5" t="s">
        <v>4</v>
      </c>
      <c r="F4" s="5" t="s">
        <v>6</v>
      </c>
      <c r="G4" s="7" t="s">
        <v>7</v>
      </c>
      <c r="H4" s="7" t="s">
        <v>4</v>
      </c>
    </row>
    <row r="5" spans="1:10" ht="15.75" x14ac:dyDescent="0.25">
      <c r="A5" s="2"/>
      <c r="B5" s="8">
        <v>43100</v>
      </c>
      <c r="C5" s="8">
        <v>43190</v>
      </c>
      <c r="D5" s="8">
        <v>43373</v>
      </c>
      <c r="E5" s="8">
        <v>43465</v>
      </c>
      <c r="F5" s="8">
        <v>43555</v>
      </c>
      <c r="G5" s="9">
        <v>43738</v>
      </c>
      <c r="H5" s="9">
        <v>43830</v>
      </c>
    </row>
    <row r="6" spans="1:10" x14ac:dyDescent="0.25">
      <c r="A6" s="10" t="s">
        <v>9</v>
      </c>
      <c r="B6" s="11">
        <v>1842884520</v>
      </c>
      <c r="C6" s="11">
        <v>2894803861</v>
      </c>
      <c r="D6" s="11">
        <v>1322740648</v>
      </c>
      <c r="E6" s="11">
        <v>2515913789</v>
      </c>
      <c r="F6" s="11">
        <v>3607242358</v>
      </c>
      <c r="G6" s="13"/>
      <c r="H6" s="13"/>
      <c r="I6" s="13"/>
      <c r="J6" s="11"/>
    </row>
    <row r="7" spans="1:10" x14ac:dyDescent="0.25">
      <c r="A7" s="3" t="s">
        <v>12</v>
      </c>
      <c r="B7" s="15">
        <v>1390027193</v>
      </c>
      <c r="C7" s="15">
        <v>2235094078</v>
      </c>
      <c r="D7" s="15">
        <v>1037893829</v>
      </c>
      <c r="E7" s="15">
        <v>1996268876</v>
      </c>
      <c r="F7" s="15">
        <v>2993907238</v>
      </c>
      <c r="G7" s="13"/>
      <c r="H7" s="13"/>
      <c r="I7" s="13"/>
      <c r="J7" s="11"/>
    </row>
    <row r="8" spans="1:10" x14ac:dyDescent="0.25">
      <c r="A8" s="10" t="s">
        <v>15</v>
      </c>
      <c r="B8" s="18">
        <f t="shared" ref="B8:H8" si="0">B6-B7</f>
        <v>452857327</v>
      </c>
      <c r="C8" s="18">
        <f t="shared" si="0"/>
        <v>659709783</v>
      </c>
      <c r="D8" s="18">
        <f t="shared" si="0"/>
        <v>284846819</v>
      </c>
      <c r="E8" s="18">
        <f t="shared" si="0"/>
        <v>519644913</v>
      </c>
      <c r="F8" s="18">
        <f t="shared" si="0"/>
        <v>613335120</v>
      </c>
      <c r="G8" s="18">
        <f t="shared" si="0"/>
        <v>0</v>
      </c>
      <c r="H8" s="18">
        <f t="shared" si="0"/>
        <v>0</v>
      </c>
      <c r="I8" s="13"/>
      <c r="J8" s="11"/>
    </row>
    <row r="9" spans="1:10" x14ac:dyDescent="0.25">
      <c r="A9" s="21"/>
      <c r="B9" s="18"/>
      <c r="C9" s="18"/>
      <c r="D9" s="18"/>
      <c r="E9" s="18"/>
      <c r="F9" s="18"/>
      <c r="G9" s="13"/>
      <c r="H9" s="13"/>
      <c r="I9" s="13"/>
      <c r="J9" s="11"/>
    </row>
    <row r="10" spans="1:10" x14ac:dyDescent="0.25">
      <c r="A10" s="10" t="s">
        <v>22</v>
      </c>
      <c r="B10" s="18">
        <v>146359962</v>
      </c>
      <c r="C10" s="18">
        <v>233093972</v>
      </c>
      <c r="D10" s="18">
        <v>117247428</v>
      </c>
      <c r="E10" s="18">
        <v>211836392</v>
      </c>
      <c r="F10" s="18">
        <v>290430851</v>
      </c>
      <c r="G10" s="13"/>
      <c r="H10" s="13"/>
      <c r="I10" s="13"/>
      <c r="J10" s="11"/>
    </row>
    <row r="11" spans="1:10" x14ac:dyDescent="0.25">
      <c r="A11" s="22"/>
      <c r="B11" s="11"/>
      <c r="C11" s="11"/>
      <c r="D11" s="11"/>
      <c r="E11" s="11"/>
      <c r="F11" s="11"/>
      <c r="G11" s="13"/>
      <c r="H11" s="13"/>
      <c r="I11" s="13"/>
      <c r="J11" s="11"/>
    </row>
    <row r="12" spans="1:10" x14ac:dyDescent="0.25">
      <c r="A12" s="21" t="s">
        <v>24</v>
      </c>
      <c r="B12" s="18">
        <f t="shared" ref="B12:H12" si="1">B8-B10</f>
        <v>306497365</v>
      </c>
      <c r="C12" s="18">
        <f t="shared" si="1"/>
        <v>426615811</v>
      </c>
      <c r="D12" s="18">
        <f t="shared" si="1"/>
        <v>167599391</v>
      </c>
      <c r="E12" s="18">
        <f t="shared" si="1"/>
        <v>307808521</v>
      </c>
      <c r="F12" s="18">
        <f t="shared" si="1"/>
        <v>322904269</v>
      </c>
      <c r="G12" s="18">
        <f t="shared" si="1"/>
        <v>0</v>
      </c>
      <c r="H12" s="18">
        <f t="shared" si="1"/>
        <v>0</v>
      </c>
      <c r="I12" s="13"/>
      <c r="J12" s="11"/>
    </row>
    <row r="13" spans="1:10" x14ac:dyDescent="0.25">
      <c r="A13" s="24" t="s">
        <v>30</v>
      </c>
      <c r="B13" s="18"/>
      <c r="C13" s="18"/>
      <c r="D13" s="18"/>
      <c r="E13" s="18"/>
      <c r="F13" s="18"/>
      <c r="G13" s="13"/>
      <c r="H13" s="13"/>
      <c r="I13" s="13"/>
      <c r="J13" s="11"/>
    </row>
    <row r="14" spans="1:10" x14ac:dyDescent="0.25">
      <c r="A14" s="22" t="s">
        <v>35</v>
      </c>
      <c r="B14" s="11">
        <v>63857481</v>
      </c>
      <c r="C14" s="11">
        <v>105119930</v>
      </c>
      <c r="D14" s="11">
        <v>42977050</v>
      </c>
      <c r="E14" s="11">
        <v>86864275</v>
      </c>
      <c r="F14" s="11">
        <v>138114410</v>
      </c>
      <c r="G14" s="13"/>
      <c r="H14" s="13"/>
      <c r="I14" s="13"/>
      <c r="J14" s="11"/>
    </row>
    <row r="15" spans="1:10" x14ac:dyDescent="0.25">
      <c r="A15" s="22" t="s">
        <v>37</v>
      </c>
      <c r="B15" s="11">
        <v>47936796</v>
      </c>
      <c r="C15" s="11">
        <v>71616425</v>
      </c>
      <c r="D15" s="11">
        <v>28174055</v>
      </c>
      <c r="E15" s="11">
        <v>64441099</v>
      </c>
      <c r="F15" s="11">
        <v>99145949</v>
      </c>
      <c r="G15" s="13"/>
      <c r="H15" s="13"/>
      <c r="I15" s="13"/>
      <c r="J15" s="11"/>
    </row>
    <row r="16" spans="1:10" x14ac:dyDescent="0.25">
      <c r="A16" s="22"/>
      <c r="B16" s="11"/>
      <c r="C16" s="11"/>
      <c r="D16" s="11"/>
      <c r="E16" s="11"/>
      <c r="F16" s="11"/>
      <c r="G16" s="13"/>
      <c r="H16" s="13"/>
      <c r="I16" s="13"/>
      <c r="J16" s="11"/>
    </row>
    <row r="17" spans="1:10" x14ac:dyDescent="0.25">
      <c r="A17" s="10" t="s">
        <v>39</v>
      </c>
      <c r="B17" s="18">
        <f t="shared" ref="B17:H17" si="2">B12-B14+B15</f>
        <v>290576680</v>
      </c>
      <c r="C17" s="18">
        <f t="shared" si="2"/>
        <v>393112306</v>
      </c>
      <c r="D17" s="18">
        <f t="shared" si="2"/>
        <v>152796396</v>
      </c>
      <c r="E17" s="18">
        <f t="shared" si="2"/>
        <v>285385345</v>
      </c>
      <c r="F17" s="18">
        <f t="shared" si="2"/>
        <v>283935808</v>
      </c>
      <c r="G17" s="18">
        <f t="shared" si="2"/>
        <v>0</v>
      </c>
      <c r="H17" s="18">
        <f t="shared" si="2"/>
        <v>0</v>
      </c>
      <c r="I17" s="13"/>
      <c r="J17" s="11"/>
    </row>
    <row r="18" spans="1:10" x14ac:dyDescent="0.25">
      <c r="A18" s="22" t="s">
        <v>45</v>
      </c>
      <c r="B18" s="11">
        <v>14528834</v>
      </c>
      <c r="C18" s="11">
        <v>15303210</v>
      </c>
      <c r="D18" s="11">
        <v>336974</v>
      </c>
      <c r="E18" s="11">
        <v>655022</v>
      </c>
      <c r="F18" s="11">
        <v>1008734</v>
      </c>
      <c r="G18" s="13"/>
      <c r="H18" s="13"/>
      <c r="I18" s="13"/>
      <c r="J18" s="11"/>
    </row>
    <row r="19" spans="1:10" x14ac:dyDescent="0.25">
      <c r="A19" s="22" t="s">
        <v>47</v>
      </c>
      <c r="B19" s="11">
        <v>454598</v>
      </c>
      <c r="C19" s="11"/>
      <c r="D19" s="11"/>
      <c r="E19" s="11"/>
      <c r="F19" s="11"/>
      <c r="G19" s="13"/>
      <c r="H19" s="13"/>
      <c r="I19" s="13"/>
      <c r="J19" s="11"/>
    </row>
    <row r="20" spans="1:10" x14ac:dyDescent="0.25">
      <c r="A20" s="10" t="s">
        <v>49</v>
      </c>
      <c r="B20" s="18">
        <f t="shared" ref="B20:I20" si="3">B17-B18-B19</f>
        <v>275593248</v>
      </c>
      <c r="C20" s="18">
        <f t="shared" si="3"/>
        <v>377809096</v>
      </c>
      <c r="D20" s="18">
        <f t="shared" si="3"/>
        <v>152459422</v>
      </c>
      <c r="E20" s="18">
        <f t="shared" si="3"/>
        <v>284730323</v>
      </c>
      <c r="F20" s="18">
        <f t="shared" si="3"/>
        <v>282927074</v>
      </c>
      <c r="G20" s="18">
        <f t="shared" si="3"/>
        <v>0</v>
      </c>
      <c r="H20" s="18">
        <f t="shared" si="3"/>
        <v>0</v>
      </c>
      <c r="I20" s="11">
        <f t="shared" si="3"/>
        <v>0</v>
      </c>
      <c r="J20" s="11"/>
    </row>
    <row r="21" spans="1:10" ht="15.75" customHeight="1" x14ac:dyDescent="0.25">
      <c r="A21" s="22"/>
      <c r="B21" s="11"/>
      <c r="C21" s="11"/>
      <c r="D21" s="11"/>
      <c r="E21" s="11"/>
      <c r="F21" s="11"/>
      <c r="G21" s="13"/>
      <c r="H21" s="13"/>
      <c r="I21" s="13"/>
      <c r="J21" s="11"/>
    </row>
    <row r="22" spans="1:10" ht="15.75" customHeight="1" x14ac:dyDescent="0.25">
      <c r="A22" s="14" t="s">
        <v>60</v>
      </c>
      <c r="B22" s="18">
        <f t="shared" ref="B22:H22" si="4">B23+B24</f>
        <v>33777846</v>
      </c>
      <c r="C22" s="18">
        <f t="shared" si="4"/>
        <v>53804525</v>
      </c>
      <c r="D22" s="18">
        <f t="shared" si="4"/>
        <v>31120411</v>
      </c>
      <c r="E22" s="18">
        <f t="shared" si="4"/>
        <v>64152638</v>
      </c>
      <c r="F22" s="18">
        <f t="shared" si="4"/>
        <v>66808944</v>
      </c>
      <c r="G22" s="18">
        <f t="shared" si="4"/>
        <v>0</v>
      </c>
      <c r="H22" s="18">
        <f t="shared" si="4"/>
        <v>0</v>
      </c>
      <c r="I22" s="13"/>
      <c r="J22" s="11"/>
    </row>
    <row r="23" spans="1:10" ht="15.75" customHeight="1" x14ac:dyDescent="0.25">
      <c r="A23" s="22" t="s">
        <v>61</v>
      </c>
      <c r="B23" s="18">
        <v>12542473</v>
      </c>
      <c r="C23" s="18">
        <v>21404524</v>
      </c>
      <c r="D23" s="18">
        <v>13785003</v>
      </c>
      <c r="E23" s="18">
        <v>29247775</v>
      </c>
      <c r="F23" s="18">
        <v>16695082</v>
      </c>
      <c r="G23" s="13"/>
      <c r="H23" s="13"/>
      <c r="I23" s="13"/>
      <c r="J23" s="11"/>
    </row>
    <row r="24" spans="1:10" ht="15.75" customHeight="1" x14ac:dyDescent="0.25">
      <c r="A24" s="22" t="s">
        <v>62</v>
      </c>
      <c r="B24" s="18">
        <v>21235373</v>
      </c>
      <c r="C24" s="18">
        <v>32400001</v>
      </c>
      <c r="D24" s="18">
        <v>17335408</v>
      </c>
      <c r="E24" s="18">
        <v>34904863</v>
      </c>
      <c r="F24" s="18">
        <v>50113862</v>
      </c>
      <c r="G24" s="13"/>
      <c r="H24" s="13"/>
      <c r="I24" s="13"/>
      <c r="J24" s="11"/>
    </row>
    <row r="25" spans="1:10" ht="15.75" customHeight="1" x14ac:dyDescent="0.25">
      <c r="A25" s="10" t="s">
        <v>64</v>
      </c>
      <c r="B25" s="27">
        <f t="shared" ref="B25:E25" si="5">B20-B22</f>
        <v>241815402</v>
      </c>
      <c r="C25" s="27">
        <f t="shared" si="5"/>
        <v>324004571</v>
      </c>
      <c r="D25" s="27">
        <f t="shared" si="5"/>
        <v>121339011</v>
      </c>
      <c r="E25" s="27">
        <f t="shared" si="5"/>
        <v>220577685</v>
      </c>
      <c r="F25" s="27">
        <f>F20-F22+1</f>
        <v>216118131</v>
      </c>
      <c r="G25" s="27">
        <f t="shared" ref="G25:H25" si="6">G20-G22</f>
        <v>0</v>
      </c>
      <c r="H25" s="27">
        <f t="shared" si="6"/>
        <v>0</v>
      </c>
      <c r="I25" s="13"/>
      <c r="J25" s="11"/>
    </row>
    <row r="26" spans="1:10" ht="15.75" customHeight="1" x14ac:dyDescent="0.25">
      <c r="A26" s="1"/>
      <c r="B26" s="18"/>
      <c r="C26" s="18"/>
      <c r="D26" s="18"/>
      <c r="E26" s="18"/>
      <c r="F26" s="18"/>
      <c r="G26" s="13"/>
      <c r="H26" s="13"/>
      <c r="I26" s="13"/>
      <c r="J26" s="11"/>
    </row>
    <row r="27" spans="1:10" ht="15.75" customHeight="1" x14ac:dyDescent="0.25">
      <c r="A27" s="10" t="s">
        <v>73</v>
      </c>
      <c r="B27" s="28">
        <f>B25/('1'!B37/10)</f>
        <v>0.53739518330663349</v>
      </c>
      <c r="C27" s="28">
        <f>C25/('1'!C37/10)</f>
        <v>0.72004716980241046</v>
      </c>
      <c r="D27" s="28">
        <f>D25/('1'!D37/10)</f>
        <v>0.26965610758983261</v>
      </c>
      <c r="E27" s="28">
        <f>E25/('1'!E37/10)</f>
        <v>0.44563439225678986</v>
      </c>
      <c r="F27" s="31">
        <f>F25/('1'!F37/10)</f>
        <v>0.43662472912370215</v>
      </c>
      <c r="G27" s="31" t="e">
        <f>G25/('1'!G37/10)</f>
        <v>#DIV/0!</v>
      </c>
      <c r="H27" s="31" t="e">
        <f>H25/('1'!H37/10)</f>
        <v>#DIV/0!</v>
      </c>
      <c r="I27" s="13"/>
      <c r="J27" s="11"/>
    </row>
    <row r="28" spans="1:10" ht="15.75" customHeight="1" x14ac:dyDescent="0.25">
      <c r="A28" s="24" t="s">
        <v>78</v>
      </c>
      <c r="B28" s="33">
        <f>'1'!B37/10</f>
        <v>449976869</v>
      </c>
      <c r="C28" s="33">
        <f>'1'!C37/10</f>
        <v>449976869</v>
      </c>
      <c r="D28" s="33">
        <f>'1'!D37/10</f>
        <v>449976869</v>
      </c>
      <c r="E28" s="33">
        <f>'1'!E37/10</f>
        <v>494974555</v>
      </c>
      <c r="F28" s="33">
        <f>'1'!F37/10</f>
        <v>494974555</v>
      </c>
      <c r="G28" s="33">
        <f>'1'!G37/10</f>
        <v>0</v>
      </c>
      <c r="H28" s="33">
        <f>'1'!H37/10</f>
        <v>0</v>
      </c>
      <c r="I28" s="13"/>
      <c r="J28" s="11"/>
    </row>
    <row r="29" spans="1:10" ht="15.75" customHeight="1" x14ac:dyDescent="0.25">
      <c r="B29" s="11"/>
      <c r="C29" s="11"/>
      <c r="D29" s="11"/>
      <c r="E29" s="11"/>
      <c r="F29" s="11"/>
      <c r="G29" s="13"/>
      <c r="H29" s="13"/>
      <c r="I29" s="13"/>
      <c r="J29" s="11"/>
    </row>
    <row r="30" spans="1:10" ht="15.75" customHeight="1" x14ac:dyDescent="0.25">
      <c r="B30" s="11"/>
      <c r="C30" s="11"/>
      <c r="D30" s="11"/>
      <c r="E30" s="11"/>
      <c r="F30" s="11"/>
      <c r="G30" s="13"/>
      <c r="H30" s="13"/>
      <c r="I30" s="13"/>
      <c r="J30" s="11"/>
    </row>
    <row r="31" spans="1:10" ht="15.75" customHeight="1" x14ac:dyDescent="0.25">
      <c r="G31" s="11"/>
      <c r="H31" s="11"/>
      <c r="I31" s="11"/>
      <c r="J31" s="11"/>
    </row>
    <row r="32" spans="1:10" ht="15.75" customHeight="1" x14ac:dyDescent="0.25">
      <c r="G32" s="11"/>
      <c r="H32" s="11"/>
      <c r="I32" s="11"/>
      <c r="J32" s="11"/>
    </row>
    <row r="33" spans="7:10" ht="15.75" customHeight="1" x14ac:dyDescent="0.25">
      <c r="G33" s="11"/>
      <c r="H33" s="11"/>
      <c r="I33" s="11"/>
      <c r="J33" s="11"/>
    </row>
    <row r="34" spans="7:10" ht="15.75" customHeight="1" x14ac:dyDescent="0.25">
      <c r="G34" s="11"/>
      <c r="H34" s="11"/>
      <c r="I34" s="11"/>
      <c r="J34" s="11"/>
    </row>
    <row r="35" spans="7:10" ht="15.75" customHeight="1" x14ac:dyDescent="0.25">
      <c r="G35" s="11"/>
      <c r="H35" s="11"/>
      <c r="I35" s="11"/>
      <c r="J35" s="11"/>
    </row>
    <row r="36" spans="7:10" ht="15.75" customHeight="1" x14ac:dyDescent="0.25">
      <c r="G36" s="11"/>
      <c r="H36" s="11"/>
      <c r="I36" s="11"/>
      <c r="J36" s="11"/>
    </row>
    <row r="37" spans="7:10" ht="15.75" customHeight="1" x14ac:dyDescent="0.25">
      <c r="G37" s="11"/>
      <c r="H37" s="11"/>
      <c r="I37" s="11"/>
      <c r="J37" s="11"/>
    </row>
    <row r="38" spans="7:10" ht="15.75" customHeight="1" x14ac:dyDescent="0.2"/>
    <row r="39" spans="7:10" ht="15.75" customHeight="1" x14ac:dyDescent="0.2"/>
    <row r="40" spans="7:10" ht="15.75" customHeight="1" x14ac:dyDescent="0.2"/>
    <row r="41" spans="7:10" ht="15.75" customHeight="1" x14ac:dyDescent="0.2"/>
    <row r="42" spans="7:10" ht="15.75" customHeight="1" x14ac:dyDescent="0.2"/>
    <row r="43" spans="7:10" ht="15.75" customHeight="1" x14ac:dyDescent="0.2"/>
    <row r="44" spans="7:10" ht="15.75" customHeight="1" x14ac:dyDescent="0.2"/>
    <row r="45" spans="7:10" ht="15.75" customHeight="1" x14ac:dyDescent="0.2"/>
    <row r="46" spans="7:10" ht="15.75" customHeight="1" x14ac:dyDescent="0.2"/>
    <row r="47" spans="7:10" ht="15.75" customHeight="1" x14ac:dyDescent="0.2"/>
    <row r="48" spans="7:10" ht="15.75" customHeight="1" x14ac:dyDescent="0.2"/>
    <row r="49" spans="1:2" ht="15.75" customHeight="1" x14ac:dyDescent="0.2"/>
    <row r="50" spans="1:2" ht="15.75" customHeight="1" x14ac:dyDescent="0.25">
      <c r="A50" s="22"/>
      <c r="B50" s="22"/>
    </row>
    <row r="51" spans="1:2" ht="15.75" customHeight="1" x14ac:dyDescent="0.2"/>
    <row r="52" spans="1:2" ht="15.75" customHeight="1" x14ac:dyDescent="0.2"/>
    <row r="53" spans="1:2" ht="15.75" customHeight="1" x14ac:dyDescent="0.2"/>
    <row r="54" spans="1:2" ht="15.75" customHeight="1" x14ac:dyDescent="0.2"/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2" sqref="A22"/>
    </sheetView>
  </sheetViews>
  <sheetFormatPr defaultColWidth="12.625" defaultRowHeight="15" customHeight="1" x14ac:dyDescent="0.2"/>
  <cols>
    <col min="1" max="1" width="39.5" customWidth="1"/>
    <col min="2" max="2" width="15.5" customWidth="1"/>
    <col min="3" max="6" width="13.125" customWidth="1"/>
    <col min="7" max="8" width="12.125" customWidth="1"/>
    <col min="9" max="26" width="7.625" customWidth="1"/>
  </cols>
  <sheetData>
    <row r="1" spans="1:8" x14ac:dyDescent="0.25">
      <c r="A1" s="1" t="s">
        <v>0</v>
      </c>
    </row>
    <row r="2" spans="1:8" ht="15.75" x14ac:dyDescent="0.25">
      <c r="A2" s="1" t="s">
        <v>1</v>
      </c>
      <c r="B2" s="2"/>
      <c r="C2" s="2"/>
      <c r="D2" s="2"/>
      <c r="E2" s="2"/>
      <c r="F2" s="2"/>
    </row>
    <row r="3" spans="1:8" ht="15.75" x14ac:dyDescent="0.25">
      <c r="A3" s="3" t="s">
        <v>3</v>
      </c>
      <c r="B3" s="2"/>
      <c r="C3" s="2"/>
      <c r="D3" s="2"/>
      <c r="E3" s="2"/>
      <c r="F3" s="2"/>
    </row>
    <row r="4" spans="1:8" x14ac:dyDescent="0.25">
      <c r="B4" s="5" t="s">
        <v>4</v>
      </c>
      <c r="C4" s="5" t="s">
        <v>6</v>
      </c>
      <c r="D4" s="5" t="s">
        <v>7</v>
      </c>
      <c r="E4" s="5" t="s">
        <v>4</v>
      </c>
      <c r="F4" s="5" t="s">
        <v>6</v>
      </c>
      <c r="G4" s="7" t="s">
        <v>7</v>
      </c>
      <c r="H4" s="7" t="s">
        <v>4</v>
      </c>
    </row>
    <row r="5" spans="1:8" ht="15.75" x14ac:dyDescent="0.25">
      <c r="A5" s="2"/>
      <c r="B5" s="8">
        <v>43100</v>
      </c>
      <c r="C5" s="8">
        <v>43190</v>
      </c>
      <c r="D5" s="8">
        <v>43373</v>
      </c>
      <c r="E5" s="8">
        <v>43465</v>
      </c>
      <c r="F5" s="8">
        <v>43555</v>
      </c>
      <c r="G5" s="9">
        <v>43738</v>
      </c>
      <c r="H5" s="9">
        <v>43830</v>
      </c>
    </row>
    <row r="6" spans="1:8" x14ac:dyDescent="0.25">
      <c r="A6" s="10" t="s">
        <v>10</v>
      </c>
      <c r="B6" s="11"/>
      <c r="C6" s="11"/>
      <c r="D6" s="11"/>
      <c r="E6" s="11"/>
      <c r="F6" s="11"/>
      <c r="G6" s="11"/>
      <c r="H6" s="11"/>
    </row>
    <row r="7" spans="1:8" x14ac:dyDescent="0.25">
      <c r="A7" s="3" t="s">
        <v>13</v>
      </c>
      <c r="B7" s="11">
        <v>1775906016</v>
      </c>
      <c r="C7" s="11">
        <v>2848457015</v>
      </c>
      <c r="D7" s="11">
        <v>1217235004</v>
      </c>
      <c r="E7" s="11">
        <v>2326529894</v>
      </c>
      <c r="F7" s="11">
        <v>3366799877</v>
      </c>
      <c r="G7" s="11"/>
      <c r="H7" s="11"/>
    </row>
    <row r="8" spans="1:8" ht="15.75" x14ac:dyDescent="0.25">
      <c r="A8" s="16" t="s">
        <v>14</v>
      </c>
      <c r="B8" s="11"/>
      <c r="C8" s="11"/>
      <c r="D8" s="11">
        <v>28174055</v>
      </c>
      <c r="E8" s="11">
        <v>64441099</v>
      </c>
      <c r="F8" s="11">
        <v>99145949</v>
      </c>
      <c r="G8" s="11"/>
      <c r="H8" s="11"/>
    </row>
    <row r="9" spans="1:8" x14ac:dyDescent="0.25">
      <c r="A9" s="3" t="s">
        <v>16</v>
      </c>
      <c r="B9" s="11"/>
      <c r="C9" s="11"/>
      <c r="D9" s="11">
        <v>-1051373394</v>
      </c>
      <c r="E9" s="11">
        <v>-2062522650</v>
      </c>
      <c r="F9" s="11">
        <v>-3073267989</v>
      </c>
      <c r="G9" s="19"/>
      <c r="H9" s="11"/>
    </row>
    <row r="10" spans="1:8" ht="15.75" x14ac:dyDescent="0.25">
      <c r="A10" s="16" t="s">
        <v>18</v>
      </c>
      <c r="B10" s="11">
        <v>-12291700</v>
      </c>
      <c r="C10" s="11">
        <v>-19753194</v>
      </c>
      <c r="D10" s="11">
        <v>-7571064</v>
      </c>
      <c r="E10" s="11">
        <v>-14821601</v>
      </c>
      <c r="F10" s="11">
        <v>-19128139</v>
      </c>
      <c r="G10" s="11"/>
      <c r="H10" s="11"/>
    </row>
    <row r="11" spans="1:8" ht="15.75" x14ac:dyDescent="0.25">
      <c r="A11" s="16" t="s">
        <v>20</v>
      </c>
      <c r="B11" s="11">
        <v>-1564131558</v>
      </c>
      <c r="C11" s="11">
        <v>-2724933471</v>
      </c>
      <c r="D11" s="11">
        <v>-113754493</v>
      </c>
      <c r="E11" s="11">
        <v>-216202777</v>
      </c>
      <c r="F11" s="11">
        <v>-330293327</v>
      </c>
      <c r="G11" s="11"/>
      <c r="H11" s="11"/>
    </row>
    <row r="12" spans="1:8" ht="15.75" x14ac:dyDescent="0.25">
      <c r="A12" s="2"/>
      <c r="B12" s="23">
        <f t="shared" ref="B12:F12" si="0">SUM(B7:B11)</f>
        <v>199482758</v>
      </c>
      <c r="C12" s="23">
        <f t="shared" si="0"/>
        <v>103770350</v>
      </c>
      <c r="D12" s="23">
        <f t="shared" si="0"/>
        <v>72710108</v>
      </c>
      <c r="E12" s="23">
        <f t="shared" si="0"/>
        <v>97423965</v>
      </c>
      <c r="F12" s="23">
        <f t="shared" si="0"/>
        <v>43256371</v>
      </c>
      <c r="G12" s="23"/>
      <c r="H12" s="23"/>
    </row>
    <row r="13" spans="1:8" ht="15.75" x14ac:dyDescent="0.25">
      <c r="A13" s="2"/>
      <c r="B13" s="11"/>
      <c r="C13" s="11"/>
      <c r="D13" s="11"/>
      <c r="E13" s="11"/>
      <c r="F13" s="11"/>
      <c r="G13" s="11"/>
      <c r="H13" s="11"/>
    </row>
    <row r="14" spans="1:8" x14ac:dyDescent="0.25">
      <c r="A14" s="10" t="s">
        <v>29</v>
      </c>
      <c r="B14" s="11"/>
      <c r="C14" s="11"/>
      <c r="D14" s="11"/>
      <c r="E14" s="11"/>
      <c r="F14" s="11"/>
      <c r="G14" s="11"/>
      <c r="H14" s="11"/>
    </row>
    <row r="15" spans="1:8" x14ac:dyDescent="0.25">
      <c r="A15" s="3" t="s">
        <v>31</v>
      </c>
      <c r="B15" s="11">
        <v>-397388599</v>
      </c>
      <c r="C15" s="11">
        <v>-313680255</v>
      </c>
      <c r="D15" s="11">
        <v>-31833477</v>
      </c>
      <c r="E15" s="11">
        <v>-34072051</v>
      </c>
      <c r="F15" s="11">
        <v>-136687411</v>
      </c>
      <c r="G15" s="11"/>
      <c r="H15" s="11"/>
    </row>
    <row r="16" spans="1:8" x14ac:dyDescent="0.25">
      <c r="A16" s="3" t="s">
        <v>32</v>
      </c>
      <c r="B16" s="11">
        <v>-74995413</v>
      </c>
      <c r="C16" s="11">
        <v>-120565691</v>
      </c>
      <c r="D16" s="11">
        <v>-12382573</v>
      </c>
      <c r="E16" s="11">
        <v>-29970050</v>
      </c>
      <c r="F16" s="11">
        <v>67283279</v>
      </c>
      <c r="G16" s="11"/>
      <c r="H16" s="11"/>
    </row>
    <row r="17" spans="1:8" x14ac:dyDescent="0.25">
      <c r="A17" s="22" t="s">
        <v>33</v>
      </c>
      <c r="B17" s="11"/>
      <c r="C17" s="11"/>
      <c r="D17" s="11"/>
      <c r="E17" s="11"/>
      <c r="F17" s="11"/>
      <c r="G17" s="11"/>
      <c r="H17" s="11"/>
    </row>
    <row r="18" spans="1:8" x14ac:dyDescent="0.25">
      <c r="A18" s="1"/>
      <c r="B18" s="23">
        <f t="shared" ref="B18:F18" si="1">SUM(B15:B17)</f>
        <v>-472384012</v>
      </c>
      <c r="C18" s="23">
        <f t="shared" si="1"/>
        <v>-434245946</v>
      </c>
      <c r="D18" s="23">
        <f t="shared" si="1"/>
        <v>-44216050</v>
      </c>
      <c r="E18" s="23">
        <f t="shared" si="1"/>
        <v>-64042101</v>
      </c>
      <c r="F18" s="23">
        <f t="shared" si="1"/>
        <v>-69404132</v>
      </c>
      <c r="G18" s="23"/>
      <c r="H18" s="23"/>
    </row>
    <row r="19" spans="1:8" x14ac:dyDescent="0.25">
      <c r="B19" s="11"/>
      <c r="C19" s="11"/>
      <c r="D19" s="11"/>
      <c r="E19" s="11"/>
      <c r="F19" s="11"/>
      <c r="G19" s="11"/>
      <c r="H19" s="11"/>
    </row>
    <row r="20" spans="1:8" x14ac:dyDescent="0.25">
      <c r="A20" s="10" t="s">
        <v>40</v>
      </c>
      <c r="B20" s="11"/>
      <c r="C20" s="11"/>
      <c r="D20" s="11"/>
      <c r="E20" s="11"/>
      <c r="F20" s="11"/>
      <c r="G20" s="11"/>
      <c r="H20" s="11"/>
    </row>
    <row r="21" spans="1:8" ht="15.75" customHeight="1" x14ac:dyDescent="0.25">
      <c r="A21" s="22" t="s">
        <v>41</v>
      </c>
      <c r="B21" s="11">
        <v>7335244</v>
      </c>
      <c r="C21" s="11">
        <v>6931526</v>
      </c>
      <c r="D21" s="11">
        <v>2566431</v>
      </c>
      <c r="E21" s="11">
        <v>2896325</v>
      </c>
      <c r="F21" s="11">
        <v>-3889640</v>
      </c>
      <c r="G21" s="11"/>
      <c r="H21" s="11"/>
    </row>
    <row r="22" spans="1:8" ht="15.75" customHeight="1" x14ac:dyDescent="0.25">
      <c r="A22" s="22" t="s">
        <v>43</v>
      </c>
      <c r="B22" s="11"/>
      <c r="C22" s="11"/>
      <c r="D22" s="11"/>
      <c r="E22" s="11"/>
      <c r="F22" s="11"/>
      <c r="G22" s="11"/>
      <c r="H22" s="11"/>
    </row>
    <row r="23" spans="1:8" ht="15.75" customHeight="1" x14ac:dyDescent="0.25">
      <c r="A23" s="22" t="s">
        <v>46</v>
      </c>
      <c r="B23" s="11">
        <v>-35675109</v>
      </c>
      <c r="C23" s="11">
        <v>-10428632</v>
      </c>
      <c r="D23" s="11">
        <v>-26519478</v>
      </c>
      <c r="E23" s="11">
        <v>-102670673</v>
      </c>
      <c r="F23" s="11">
        <v>-180930654</v>
      </c>
      <c r="G23" s="11"/>
      <c r="H23" s="11"/>
    </row>
    <row r="24" spans="1:8" ht="15.75" customHeight="1" x14ac:dyDescent="0.25">
      <c r="A24" s="22" t="s">
        <v>48</v>
      </c>
      <c r="B24" s="11">
        <v>293455087</v>
      </c>
      <c r="C24" s="11">
        <v>261916700</v>
      </c>
      <c r="D24" s="11">
        <v>3875901</v>
      </c>
      <c r="E24" s="11">
        <v>70146211</v>
      </c>
      <c r="F24" s="11">
        <v>221836374</v>
      </c>
      <c r="G24" s="11"/>
      <c r="H24" s="11"/>
    </row>
    <row r="25" spans="1:8" ht="15.75" customHeight="1" x14ac:dyDescent="0.25">
      <c r="A25" s="22" t="s">
        <v>51</v>
      </c>
      <c r="B25" s="11"/>
      <c r="C25" s="11"/>
      <c r="D25" s="11"/>
      <c r="E25" s="11"/>
      <c r="F25" s="11"/>
      <c r="G25" s="11"/>
      <c r="H25" s="11"/>
    </row>
    <row r="26" spans="1:8" ht="15.75" customHeight="1" x14ac:dyDescent="0.25">
      <c r="A26" s="22" t="s">
        <v>54</v>
      </c>
      <c r="B26" s="11"/>
      <c r="C26" s="11"/>
      <c r="D26" s="11"/>
      <c r="E26" s="11"/>
      <c r="F26" s="11"/>
      <c r="G26" s="11"/>
      <c r="H26" s="11"/>
    </row>
    <row r="27" spans="1:8" ht="15.75" customHeight="1" x14ac:dyDescent="0.25">
      <c r="A27" s="22" t="s">
        <v>57</v>
      </c>
      <c r="B27" s="11">
        <v>29541</v>
      </c>
      <c r="C27" s="11">
        <v>29541</v>
      </c>
      <c r="D27" s="11">
        <v>42358</v>
      </c>
      <c r="E27" s="11">
        <v>41783</v>
      </c>
      <c r="F27" s="11">
        <v>42247</v>
      </c>
      <c r="G27" s="11"/>
      <c r="H27" s="11"/>
    </row>
    <row r="28" spans="1:8" ht="15.75" customHeight="1" x14ac:dyDescent="0.25">
      <c r="A28" s="1"/>
      <c r="B28" s="23">
        <f t="shared" ref="B28:F28" si="2">SUM(B21:B27)</f>
        <v>265144763</v>
      </c>
      <c r="C28" s="23">
        <f t="shared" si="2"/>
        <v>258449135</v>
      </c>
      <c r="D28" s="23">
        <f t="shared" si="2"/>
        <v>-20034788</v>
      </c>
      <c r="E28" s="23">
        <f t="shared" si="2"/>
        <v>-29586354</v>
      </c>
      <c r="F28" s="23">
        <f t="shared" si="2"/>
        <v>37058327</v>
      </c>
      <c r="G28" s="23"/>
      <c r="H28" s="23"/>
    </row>
    <row r="29" spans="1:8" ht="15.75" customHeight="1" x14ac:dyDescent="0.25">
      <c r="B29" s="11"/>
      <c r="C29" s="11"/>
      <c r="D29" s="11"/>
      <c r="E29" s="11"/>
      <c r="F29" s="11"/>
      <c r="G29" s="11"/>
      <c r="H29" s="11"/>
    </row>
    <row r="30" spans="1:8" ht="15.75" customHeight="1" x14ac:dyDescent="0.25">
      <c r="A30" s="1" t="s">
        <v>65</v>
      </c>
      <c r="B30" s="18">
        <f t="shared" ref="B30:F30" si="3">B12+B18+B28</f>
        <v>-7756491</v>
      </c>
      <c r="C30" s="18">
        <f t="shared" si="3"/>
        <v>-72026461</v>
      </c>
      <c r="D30" s="18">
        <f t="shared" si="3"/>
        <v>8459270</v>
      </c>
      <c r="E30" s="18">
        <f t="shared" si="3"/>
        <v>3795510</v>
      </c>
      <c r="F30" s="18">
        <f t="shared" si="3"/>
        <v>10910566</v>
      </c>
      <c r="G30" s="18"/>
      <c r="H30" s="18"/>
    </row>
    <row r="31" spans="1:8" ht="15.75" customHeight="1" x14ac:dyDescent="0.25">
      <c r="A31" s="24" t="s">
        <v>70</v>
      </c>
      <c r="B31" s="11">
        <v>373927379</v>
      </c>
      <c r="C31" s="11">
        <v>373927379</v>
      </c>
      <c r="D31" s="18">
        <v>57808796</v>
      </c>
      <c r="E31" s="11">
        <v>57808796</v>
      </c>
      <c r="F31" s="11">
        <v>57808796</v>
      </c>
      <c r="G31" s="11"/>
      <c r="H31" s="11"/>
    </row>
    <row r="32" spans="1:8" ht="15.75" customHeight="1" x14ac:dyDescent="0.25">
      <c r="A32" s="24" t="s">
        <v>71</v>
      </c>
      <c r="B32" s="11"/>
      <c r="C32" s="11"/>
      <c r="D32" s="18">
        <v>-1134623</v>
      </c>
      <c r="E32" s="11">
        <v>-2504332</v>
      </c>
      <c r="F32" s="11">
        <v>-3143508</v>
      </c>
      <c r="G32" s="11"/>
      <c r="H32" s="11"/>
    </row>
    <row r="33" spans="1:8" ht="15.75" customHeight="1" x14ac:dyDescent="0.25">
      <c r="A33" s="10" t="s">
        <v>72</v>
      </c>
      <c r="B33" s="18">
        <f>SUM(B30:B32)-2</f>
        <v>366170886</v>
      </c>
      <c r="C33" s="18">
        <f>SUM(C30:C32)-1</f>
        <v>301900917</v>
      </c>
      <c r="D33" s="18">
        <f t="shared" ref="D33:F33" si="4">SUM(D30:D32)+1</f>
        <v>65133444</v>
      </c>
      <c r="E33" s="18">
        <f t="shared" si="4"/>
        <v>59099975</v>
      </c>
      <c r="F33" s="18">
        <f t="shared" si="4"/>
        <v>65575855</v>
      </c>
      <c r="G33" s="18"/>
      <c r="H33" s="18"/>
    </row>
    <row r="34" spans="1:8" ht="15.75" customHeight="1" x14ac:dyDescent="0.25">
      <c r="B34" s="11"/>
      <c r="C34" s="11"/>
      <c r="D34" s="11"/>
      <c r="E34" s="11"/>
      <c r="F34" s="11"/>
      <c r="G34" s="11"/>
      <c r="H34" s="11"/>
    </row>
    <row r="35" spans="1:8" ht="15.75" customHeight="1" x14ac:dyDescent="0.25">
      <c r="A35" s="10" t="s">
        <v>75</v>
      </c>
      <c r="B35" s="29">
        <f>B12/('1'!B37/10)</f>
        <v>0.44331780529812076</v>
      </c>
      <c r="C35" s="29">
        <f>C12/('1'!C37/10)</f>
        <v>0.23061263177952376</v>
      </c>
      <c r="D35" s="29">
        <f>D12/('1'!D37/10)</f>
        <v>0.16158632367389533</v>
      </c>
      <c r="E35" s="29">
        <f>E12/('1'!E37/10)</f>
        <v>0.1968262085714689</v>
      </c>
      <c r="F35" s="29">
        <f>F12/('1'!F37/10)</f>
        <v>8.7391100336460734E-2</v>
      </c>
      <c r="G35" s="11"/>
      <c r="H35" s="11"/>
    </row>
    <row r="36" spans="1:8" ht="15.75" customHeight="1" x14ac:dyDescent="0.25">
      <c r="A36" s="10" t="s">
        <v>77</v>
      </c>
      <c r="B36" s="11">
        <f>'1'!B37/10</f>
        <v>449976869</v>
      </c>
      <c r="C36" s="11">
        <f>'1'!C37/10</f>
        <v>449976869</v>
      </c>
      <c r="D36" s="11">
        <f>'1'!D37/10</f>
        <v>449976869</v>
      </c>
      <c r="E36" s="11">
        <f>'1'!E37/10</f>
        <v>494974555</v>
      </c>
      <c r="F36" s="11">
        <f>'1'!F37/10</f>
        <v>494974555</v>
      </c>
      <c r="G36" s="18"/>
      <c r="H36" s="18"/>
    </row>
    <row r="37" spans="1:8" ht="15.75" customHeight="1" x14ac:dyDescent="0.2"/>
    <row r="38" spans="1:8" ht="15.75" customHeight="1" x14ac:dyDescent="0.2"/>
    <row r="39" spans="1:8" ht="15.75" customHeight="1" x14ac:dyDescent="0.2"/>
    <row r="40" spans="1:8" ht="15.75" customHeight="1" x14ac:dyDescent="0.2"/>
    <row r="41" spans="1:8" ht="15.75" customHeight="1" x14ac:dyDescent="0.2"/>
    <row r="42" spans="1:8" ht="15.75" customHeight="1" x14ac:dyDescent="0.2"/>
    <row r="43" spans="1:8" ht="15.75" customHeight="1" x14ac:dyDescent="0.2"/>
    <row r="44" spans="1:8" ht="15.75" customHeight="1" x14ac:dyDescent="0.2"/>
    <row r="45" spans="1:8" ht="15.75" customHeight="1" x14ac:dyDescent="0.2"/>
    <row r="46" spans="1:8" ht="15.75" customHeight="1" x14ac:dyDescent="0.2"/>
    <row r="47" spans="1:8" ht="15.75" customHeight="1" x14ac:dyDescent="0.2"/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 x14ac:dyDescent="0.2"/>
  <cols>
    <col min="1" max="1" width="31.125" customWidth="1"/>
    <col min="2" max="26" width="7.625" customWidth="1"/>
  </cols>
  <sheetData>
    <row r="1" spans="1:8" x14ac:dyDescent="0.25">
      <c r="A1" s="1" t="s">
        <v>0</v>
      </c>
    </row>
    <row r="2" spans="1:8" x14ac:dyDescent="0.25">
      <c r="A2" s="1" t="s">
        <v>79</v>
      </c>
    </row>
    <row r="3" spans="1:8" x14ac:dyDescent="0.25">
      <c r="A3" s="3" t="s">
        <v>3</v>
      </c>
    </row>
    <row r="4" spans="1:8" ht="14.25" x14ac:dyDescent="0.2">
      <c r="B4" s="34" t="s">
        <v>4</v>
      </c>
      <c r="C4" s="34" t="s">
        <v>6</v>
      </c>
      <c r="D4" s="34" t="s">
        <v>7</v>
      </c>
      <c r="E4" s="34" t="s">
        <v>4</v>
      </c>
      <c r="F4" s="34" t="s">
        <v>6</v>
      </c>
    </row>
    <row r="5" spans="1:8" ht="14.25" x14ac:dyDescent="0.2">
      <c r="B5" s="35">
        <v>43100</v>
      </c>
      <c r="C5" s="35">
        <v>43190</v>
      </c>
      <c r="D5" s="35">
        <v>43373</v>
      </c>
      <c r="E5" s="35">
        <v>43465</v>
      </c>
      <c r="F5" s="35">
        <v>43555</v>
      </c>
    </row>
    <row r="6" spans="1:8" x14ac:dyDescent="0.25">
      <c r="A6" s="3" t="s">
        <v>80</v>
      </c>
      <c r="B6" s="36">
        <f>'2'!B25/'1'!B18</f>
        <v>3.4385943338225623E-2</v>
      </c>
      <c r="C6" s="36">
        <f>'2'!C25/'1'!C18</f>
        <v>4.6030293686423002E-2</v>
      </c>
      <c r="D6" s="36">
        <f>'2'!D25/'1'!D18</f>
        <v>1.6728611519211272E-2</v>
      </c>
      <c r="E6" s="36">
        <f>'2'!E25/'1'!E18</f>
        <v>2.9853549869709096E-2</v>
      </c>
      <c r="F6" s="36">
        <f>'2'!F25/'1'!F18</f>
        <v>2.900643035575956E-2</v>
      </c>
      <c r="G6" s="36"/>
      <c r="H6" s="36"/>
    </row>
    <row r="7" spans="1:8" x14ac:dyDescent="0.25">
      <c r="A7" s="3" t="s">
        <v>81</v>
      </c>
      <c r="B7" s="36">
        <f>'2'!B25/'1'!B36</f>
        <v>4.4321998151675951E-2</v>
      </c>
      <c r="C7" s="36">
        <f>'2'!C25/'1'!C36</f>
        <v>5.850499421306736E-2</v>
      </c>
      <c r="D7" s="36">
        <f>'2'!D25/'1'!D36</f>
        <v>2.0950230234305679E-2</v>
      </c>
      <c r="E7" s="36">
        <f>'2'!E25/'1'!E36</f>
        <v>3.7443080723509201E-2</v>
      </c>
      <c r="F7" s="36">
        <f>'2'!F25/'1'!F36</f>
        <v>3.6713863810185668E-2</v>
      </c>
      <c r="G7" s="36"/>
      <c r="H7" s="36"/>
    </row>
    <row r="8" spans="1:8" x14ac:dyDescent="0.25">
      <c r="A8" s="3" t="s">
        <v>82</v>
      </c>
      <c r="B8" s="36">
        <f>'1'!B23/'1'!B36</f>
        <v>0.11633120171572614</v>
      </c>
      <c r="C8" s="36">
        <f>'1'!C23/'1'!C36</f>
        <v>0.10831274478338351</v>
      </c>
      <c r="D8" s="36">
        <f>'1'!D23/'1'!D36</f>
        <v>0.10419535277963435</v>
      </c>
      <c r="E8" s="36">
        <f>'1'!E23/'1'!E36</f>
        <v>0.11937354493739054</v>
      </c>
      <c r="F8" s="36">
        <f>'1'!F23/'1'!F36</f>
        <v>0.13968714809163321</v>
      </c>
      <c r="G8" s="36"/>
      <c r="H8" s="36"/>
    </row>
    <row r="9" spans="1:8" x14ac:dyDescent="0.25">
      <c r="A9" s="3" t="s">
        <v>83</v>
      </c>
      <c r="B9" s="37">
        <f>'1'!B12/'1'!B25</f>
        <v>2.7768044611135689</v>
      </c>
      <c r="C9" s="37">
        <f>'1'!C12/'1'!C25</f>
        <v>2.8733327739155201</v>
      </c>
      <c r="D9" s="37">
        <f>'1'!D12/'1'!D25</f>
        <v>3.1861313961626294</v>
      </c>
      <c r="E9" s="37">
        <f>'1'!E12/'1'!E25</f>
        <v>3.6247827749735135</v>
      </c>
      <c r="F9" s="37">
        <f>'1'!F12/'1'!F25</f>
        <v>3.9984227604457785</v>
      </c>
      <c r="G9" s="37"/>
      <c r="H9" s="37"/>
    </row>
    <row r="10" spans="1:8" x14ac:dyDescent="0.25">
      <c r="A10" s="3" t="s">
        <v>84</v>
      </c>
      <c r="B10" s="36">
        <f>'2'!B25/'2'!B6</f>
        <v>0.1312157106838143</v>
      </c>
      <c r="C10" s="36">
        <f>'2'!C25/'2'!C6</f>
        <v>0.11192626048525227</v>
      </c>
      <c r="D10" s="36">
        <f>'2'!D25/'2'!D6</f>
        <v>9.1733032611847273E-2</v>
      </c>
      <c r="E10" s="36">
        <f>'2'!E25/'2'!E6</f>
        <v>8.7672990213099863E-2</v>
      </c>
      <c r="F10" s="36">
        <f>'2'!F25/'2'!F6</f>
        <v>5.9912284662742919E-2</v>
      </c>
      <c r="G10" s="36"/>
      <c r="H10" s="36"/>
    </row>
    <row r="11" spans="1:8" x14ac:dyDescent="0.25">
      <c r="A11" s="3" t="s">
        <v>85</v>
      </c>
      <c r="B11" s="36">
        <f>'2'!B12/'2'!B6</f>
        <v>0.16631392888361773</v>
      </c>
      <c r="C11" s="36">
        <f>'2'!C12/'2'!C6</f>
        <v>0.14737295909665776</v>
      </c>
      <c r="D11" s="36">
        <f>'2'!D12/'2'!D6</f>
        <v>0.12670616212891947</v>
      </c>
      <c r="E11" s="36">
        <f>'2'!E12/'2'!E6</f>
        <v>0.12234462180134742</v>
      </c>
      <c r="F11" s="36">
        <f>'2'!F12/'2'!F6</f>
        <v>8.9515545936046034E-2</v>
      </c>
      <c r="G11" s="36"/>
      <c r="H11" s="36"/>
    </row>
    <row r="12" spans="1:8" x14ac:dyDescent="0.25">
      <c r="A12" s="3" t="s">
        <v>86</v>
      </c>
      <c r="B12" s="36">
        <f>'2'!B25/('1'!B36+'1'!B23)</f>
        <v>3.970326914051673E-2</v>
      </c>
      <c r="C12" s="36">
        <f>'2'!C25/('1'!C36+'1'!C23)</f>
        <v>5.278744153077658E-2</v>
      </c>
      <c r="D12" s="36">
        <f>'2'!D25/('1'!D36+'1'!D23)</f>
        <v>1.8973300495756337E-2</v>
      </c>
      <c r="E12" s="36">
        <f>'2'!E25/('1'!E36+'1'!E23)</f>
        <v>3.3450031844019942E-2</v>
      </c>
      <c r="F12" s="36">
        <f>'2'!F25/('1'!F36+'1'!F23)</f>
        <v>3.2213984225111049E-2</v>
      </c>
      <c r="G12" s="36"/>
      <c r="H12" s="36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2020-04-12T16:22:27Z</dcterms:modified>
</cp:coreProperties>
</file>