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Engineering\Quarterly\"/>
    </mc:Choice>
  </mc:AlternateContent>
  <bookViews>
    <workbookView xWindow="0" yWindow="0" windowWidth="20490" windowHeight="7650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uri="GoogleSheetsCustomDataVersion1">
      <go:sheetsCustomData xmlns:go="http://customooxmlschemas.google.com/" r:id="rId8" roundtripDataSignature="AMtx7mgc+opIHXqidD7r3lMG1k5eJkeKaA=="/>
    </ext>
  </extLst>
</workbook>
</file>

<file path=xl/calcChain.xml><?xml version="1.0" encoding="utf-8"?>
<calcChain xmlns="http://schemas.openxmlformats.org/spreadsheetml/2006/main">
  <c r="F9" i="4" l="1"/>
  <c r="C9" i="4"/>
  <c r="B9" i="4"/>
  <c r="D8" i="4"/>
  <c r="C8" i="4"/>
  <c r="I41" i="3"/>
  <c r="H41" i="3"/>
  <c r="G41" i="3"/>
  <c r="F41" i="3"/>
  <c r="E41" i="3"/>
  <c r="D41" i="3"/>
  <c r="C41" i="3"/>
  <c r="B41" i="3"/>
  <c r="I34" i="3"/>
  <c r="H34" i="3"/>
  <c r="G34" i="3"/>
  <c r="F34" i="3"/>
  <c r="E34" i="3"/>
  <c r="D34" i="3"/>
  <c r="C34" i="3"/>
  <c r="B34" i="3"/>
  <c r="I21" i="3"/>
  <c r="H21" i="3"/>
  <c r="G21" i="3"/>
  <c r="F21" i="3"/>
  <c r="E21" i="3"/>
  <c r="D21" i="3"/>
  <c r="C21" i="3"/>
  <c r="B21" i="3"/>
  <c r="I12" i="3"/>
  <c r="I40" i="3" s="1"/>
  <c r="H12" i="3"/>
  <c r="H40" i="3" s="1"/>
  <c r="G12" i="3"/>
  <c r="G40" i="3" s="1"/>
  <c r="F12" i="3"/>
  <c r="F40" i="3" s="1"/>
  <c r="E12" i="3"/>
  <c r="E40" i="3" s="1"/>
  <c r="C12" i="3"/>
  <c r="C40" i="3" s="1"/>
  <c r="B12" i="3"/>
  <c r="B40" i="3" s="1"/>
  <c r="D9" i="3"/>
  <c r="D12" i="3" s="1"/>
  <c r="I27" i="2"/>
  <c r="H27" i="2"/>
  <c r="G27" i="2"/>
  <c r="F27" i="2"/>
  <c r="E27" i="2"/>
  <c r="D27" i="2"/>
  <c r="C27" i="2"/>
  <c r="B27" i="2"/>
  <c r="I21" i="2"/>
  <c r="H21" i="2"/>
  <c r="G21" i="2"/>
  <c r="F21" i="2"/>
  <c r="E21" i="2"/>
  <c r="D21" i="2"/>
  <c r="C21" i="2"/>
  <c r="B21" i="2"/>
  <c r="G13" i="2"/>
  <c r="G19" i="2" s="1"/>
  <c r="G24" i="2" s="1"/>
  <c r="G26" i="2" s="1"/>
  <c r="F13" i="2"/>
  <c r="F11" i="4" s="1"/>
  <c r="C13" i="2"/>
  <c r="C11" i="4" s="1"/>
  <c r="B13" i="2"/>
  <c r="B19" i="2" s="1"/>
  <c r="B24" i="2" s="1"/>
  <c r="G10" i="2"/>
  <c r="F10" i="2"/>
  <c r="E10" i="2"/>
  <c r="I8" i="2"/>
  <c r="I13" i="2" s="1"/>
  <c r="I19" i="2" s="1"/>
  <c r="I24" i="2" s="1"/>
  <c r="I26" i="2" s="1"/>
  <c r="H8" i="2"/>
  <c r="H13" i="2" s="1"/>
  <c r="H19" i="2" s="1"/>
  <c r="H24" i="2" s="1"/>
  <c r="H26" i="2" s="1"/>
  <c r="G8" i="2"/>
  <c r="F8" i="2"/>
  <c r="E8" i="2"/>
  <c r="E13" i="2" s="1"/>
  <c r="D8" i="2"/>
  <c r="D13" i="2" s="1"/>
  <c r="C8" i="2"/>
  <c r="B8" i="2"/>
  <c r="I50" i="1"/>
  <c r="H50" i="1"/>
  <c r="G50" i="1"/>
  <c r="F50" i="1"/>
  <c r="E50" i="1"/>
  <c r="D50" i="1"/>
  <c r="C50" i="1"/>
  <c r="B50" i="1"/>
  <c r="I28" i="1"/>
  <c r="I36" i="1" s="1"/>
  <c r="I47" i="1" s="1"/>
  <c r="H28" i="1"/>
  <c r="H36" i="1" s="1"/>
  <c r="H47" i="1" s="1"/>
  <c r="G28" i="1"/>
  <c r="G36" i="1" s="1"/>
  <c r="G47" i="1" s="1"/>
  <c r="F28" i="1"/>
  <c r="F36" i="1" s="1"/>
  <c r="F47" i="1" s="1"/>
  <c r="E28" i="1"/>
  <c r="E36" i="1" s="1"/>
  <c r="E47" i="1" s="1"/>
  <c r="D28" i="1"/>
  <c r="D36" i="1" s="1"/>
  <c r="D47" i="1" s="1"/>
  <c r="C28" i="1"/>
  <c r="C36" i="1" s="1"/>
  <c r="C47" i="1" s="1"/>
  <c r="B28" i="1"/>
  <c r="B36" i="1" s="1"/>
  <c r="B47" i="1" s="1"/>
  <c r="I23" i="1"/>
  <c r="H23" i="1"/>
  <c r="G23" i="1"/>
  <c r="F23" i="1"/>
  <c r="E23" i="1"/>
  <c r="D23" i="1"/>
  <c r="C23" i="1"/>
  <c r="B23" i="1"/>
  <c r="I22" i="1"/>
  <c r="I49" i="1" s="1"/>
  <c r="H22" i="1"/>
  <c r="H49" i="1" s="1"/>
  <c r="G22" i="1"/>
  <c r="G49" i="1" s="1"/>
  <c r="F22" i="1"/>
  <c r="F8" i="4" s="1"/>
  <c r="E22" i="1"/>
  <c r="E8" i="4" s="1"/>
  <c r="D22" i="1"/>
  <c r="D49" i="1" s="1"/>
  <c r="C22" i="1"/>
  <c r="C49" i="1" s="1"/>
  <c r="B22" i="1"/>
  <c r="B8" i="4" s="1"/>
  <c r="I12" i="1"/>
  <c r="I19" i="1" s="1"/>
  <c r="H12" i="1"/>
  <c r="H19" i="1" s="1"/>
  <c r="G12" i="1"/>
  <c r="G19" i="1" s="1"/>
  <c r="F12" i="1"/>
  <c r="F19" i="1" s="1"/>
  <c r="E12" i="1"/>
  <c r="E9" i="4" s="1"/>
  <c r="D12" i="1"/>
  <c r="D19" i="1" s="1"/>
  <c r="C12" i="1"/>
  <c r="C19" i="1" s="1"/>
  <c r="B12" i="1"/>
  <c r="B19" i="1" s="1"/>
  <c r="I7" i="1"/>
  <c r="H7" i="1"/>
  <c r="G7" i="1"/>
  <c r="F7" i="1"/>
  <c r="E7" i="1"/>
  <c r="D7" i="1"/>
  <c r="C7" i="1"/>
  <c r="B7" i="1"/>
  <c r="D19" i="2" l="1"/>
  <c r="D24" i="2" s="1"/>
  <c r="D11" i="4"/>
  <c r="E19" i="2"/>
  <c r="E24" i="2" s="1"/>
  <c r="E11" i="4"/>
  <c r="B12" i="4"/>
  <c r="B26" i="2"/>
  <c r="B7" i="4"/>
  <c r="B10" i="4"/>
  <c r="B6" i="4"/>
  <c r="D40" i="3"/>
  <c r="D36" i="3"/>
  <c r="D38" i="3" s="1"/>
  <c r="E49" i="1"/>
  <c r="F19" i="2"/>
  <c r="F24" i="2" s="1"/>
  <c r="I36" i="3"/>
  <c r="I38" i="3" s="1"/>
  <c r="F49" i="1"/>
  <c r="C19" i="2"/>
  <c r="C24" i="2" s="1"/>
  <c r="B36" i="3"/>
  <c r="B38" i="3" s="1"/>
  <c r="C36" i="3"/>
  <c r="C38" i="3" s="1"/>
  <c r="G36" i="3"/>
  <c r="G38" i="3" s="1"/>
  <c r="D9" i="4"/>
  <c r="B11" i="4"/>
  <c r="E19" i="1"/>
  <c r="E36" i="3"/>
  <c r="E38" i="3" s="1"/>
  <c r="B49" i="1"/>
  <c r="F36" i="3"/>
  <c r="F38" i="3" s="1"/>
  <c r="H36" i="3"/>
  <c r="H38" i="3" s="1"/>
  <c r="C7" i="4" l="1"/>
  <c r="C12" i="4"/>
  <c r="C10" i="4"/>
  <c r="C6" i="4"/>
  <c r="C26" i="2"/>
  <c r="E26" i="2"/>
  <c r="E7" i="4"/>
  <c r="E12" i="4"/>
  <c r="E10" i="4"/>
  <c r="E6" i="4"/>
  <c r="F12" i="4"/>
  <c r="F10" i="4"/>
  <c r="F26" i="2"/>
  <c r="F7" i="4"/>
  <c r="F6" i="4"/>
  <c r="D10" i="4"/>
  <c r="D6" i="4"/>
  <c r="D26" i="2"/>
  <c r="D12" i="4"/>
  <c r="D7" i="4"/>
</calcChain>
</file>

<file path=xl/sharedStrings.xml><?xml version="1.0" encoding="utf-8"?>
<sst xmlns="http://schemas.openxmlformats.org/spreadsheetml/2006/main" count="128" uniqueCount="94">
  <si>
    <t>GOLDEN SON LIMITED</t>
  </si>
  <si>
    <t>Balance Sheet</t>
  </si>
  <si>
    <t>Cash Flow Statement</t>
  </si>
  <si>
    <t>As at quarter end</t>
  </si>
  <si>
    <t>Income Statement</t>
  </si>
  <si>
    <t>Quarter 3</t>
  </si>
  <si>
    <t>Quarter 2</t>
  </si>
  <si>
    <t>Quarter 1</t>
  </si>
  <si>
    <t>Net Revenues</t>
  </si>
  <si>
    <t>ASSETS</t>
  </si>
  <si>
    <t>Net Cash Flows - Operating Activities</t>
  </si>
  <si>
    <t>Cash Received from Turnover</t>
  </si>
  <si>
    <t>NON CURRENT ASSETS</t>
  </si>
  <si>
    <t>Cash paid to suppliers and employee</t>
  </si>
  <si>
    <t>Cost of goods sold</t>
  </si>
  <si>
    <t>Cash generated from Operation</t>
  </si>
  <si>
    <t>Gross Profit</t>
  </si>
  <si>
    <t>Income Tax Paid</t>
  </si>
  <si>
    <t xml:space="preserve">Property,Plant  and  Equipment </t>
  </si>
  <si>
    <t>Capital Work in Progress</t>
  </si>
  <si>
    <t>Receipt of Bank Interest</t>
  </si>
  <si>
    <t>Investments</t>
  </si>
  <si>
    <t>CURRENT ASSETS</t>
  </si>
  <si>
    <t>Operating Incomes/Expenses</t>
  </si>
  <si>
    <t>Inventories</t>
  </si>
  <si>
    <t>Trade and Other Receivables</t>
  </si>
  <si>
    <t>Investment in Shares and Securitues</t>
  </si>
  <si>
    <t>Advances, Deposits and Prepayments</t>
  </si>
  <si>
    <t>Administrative &amp; Selling &amp; Distribution Expenses</t>
  </si>
  <si>
    <t>Net Cash Flows - Investment Activities</t>
  </si>
  <si>
    <t>Cash and Cash Equivalents</t>
  </si>
  <si>
    <t xml:space="preserve">Acquisition of Fixed Assets </t>
  </si>
  <si>
    <t>Operating Profit</t>
  </si>
  <si>
    <t>Dividend Received on Share &amp; Securities</t>
  </si>
  <si>
    <t>Sales of Shares/Investment in Shares</t>
  </si>
  <si>
    <t>Non-Operating Income/(Expenses)</t>
  </si>
  <si>
    <t>Investment</t>
  </si>
  <si>
    <t>Financial Cost</t>
  </si>
  <si>
    <t>Liabilities and Capital</t>
  </si>
  <si>
    <t>Investment in FDR(s)</t>
  </si>
  <si>
    <t>Other Operating Income</t>
  </si>
  <si>
    <t>Liabilities</t>
  </si>
  <si>
    <t>Non Operating Income</t>
  </si>
  <si>
    <t>Profit Before Taxation</t>
  </si>
  <si>
    <t>Net Cash Flows - Financing Activities</t>
  </si>
  <si>
    <t>Share Capital</t>
  </si>
  <si>
    <t>Receipt from Short Term Borrowing</t>
  </si>
  <si>
    <t>Non Current Liabilities</t>
  </si>
  <si>
    <t>Provision for Taxation</t>
  </si>
  <si>
    <t>Repayment of Short Term Borrowing</t>
  </si>
  <si>
    <t>Receipt/ (Repayment) of Other Finance</t>
  </si>
  <si>
    <t>Deferred Tax Liability</t>
  </si>
  <si>
    <t>Receipt from long term borrowings</t>
  </si>
  <si>
    <t>Current Tax</t>
  </si>
  <si>
    <t>Long Term Loan</t>
  </si>
  <si>
    <t>Repayment of long term borrowings</t>
  </si>
  <si>
    <t>Deferred</t>
  </si>
  <si>
    <t>Lease Finance</t>
  </si>
  <si>
    <t>Payment of Interest</t>
  </si>
  <si>
    <t>Net Profit</t>
  </si>
  <si>
    <t>Dividend Paid</t>
  </si>
  <si>
    <t>Current Liabilities</t>
  </si>
  <si>
    <t>Repayment of Lease Finance</t>
  </si>
  <si>
    <t>Receipt from Lease Finance</t>
  </si>
  <si>
    <t>Short Term Borrowings</t>
  </si>
  <si>
    <t>Earnings per share (par value Taka 10)</t>
  </si>
  <si>
    <t>Provision for Expenses and Other Liabilities</t>
  </si>
  <si>
    <t>Liabilities for Other Finance</t>
  </si>
  <si>
    <t>Current Portion Of Long Term Loan</t>
  </si>
  <si>
    <t>Current Portion of Lease Finance</t>
  </si>
  <si>
    <t>Net Change in Cash Flows</t>
  </si>
  <si>
    <t>Liabilities for Income Tax</t>
  </si>
  <si>
    <t>Cash and Cash Equivalents at Beginning Period</t>
  </si>
  <si>
    <t>Cash and Cash Equivalents at End of Period</t>
  </si>
  <si>
    <t>Shares to Calculate EPS</t>
  </si>
  <si>
    <t>Shareholders’ Equity</t>
  </si>
  <si>
    <t>Share Premium</t>
  </si>
  <si>
    <t>Net Operating Cash Flow Per Share</t>
  </si>
  <si>
    <t>Tax Holiday Reserve</t>
  </si>
  <si>
    <t>ASF Reserve</t>
  </si>
  <si>
    <t>Revaluation Reserve</t>
  </si>
  <si>
    <t>Retained Earnings</t>
  </si>
  <si>
    <t>Non-controlling interest</t>
  </si>
  <si>
    <t>Shares to Calculate NOCFPS</t>
  </si>
  <si>
    <t>Net assets value per share</t>
  </si>
  <si>
    <t>Shares to calculate NAVPS</t>
  </si>
  <si>
    <t>Ratio</t>
  </si>
  <si>
    <t>Return on Asset (ROA)</t>
  </si>
  <si>
    <t>Return on Equity (ROE)</t>
  </si>
  <si>
    <t>Debt to Equity</t>
  </si>
  <si>
    <t>Current Ratio</t>
  </si>
  <si>
    <t>Net Margin</t>
  </si>
  <si>
    <t>Operating Margin</t>
  </si>
  <si>
    <t>Return on Invested Capital (ROIC)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</si>
</sst>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(* #,##0_);_(* \(#,##0\);_(* &quot;-&quot;_);_(@_)"/>
    <numFmt numFmtId="164" formatCode="[$-409]d\-mmm\-yy"/>
    <numFmt numFmtId="165" formatCode="_(* #,##0.00_);_(* \(#,##0.00\);_(* &quot;-&quot;_);_(@_)"/>
    <numFmt numFmtId="166" formatCode="0.0%"/>
    <numFmt numFmtId="167" formatCode="0.0"/>
  </numFmts>
  <fonts count="11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b/>
      <sz val="12"/>
      <color rgb="FF000000"/>
      <name val="Calibri"/>
    </font>
    <font>
      <sz val="11"/>
      <color rgb="FF000000"/>
      <name val="Arial"/>
    </font>
    <font>
      <b/>
      <u/>
      <sz val="11"/>
      <color theme="1"/>
      <name val="Calibri"/>
    </font>
    <font>
      <sz val="11"/>
      <color theme="1"/>
      <name val="Calibri"/>
    </font>
    <font>
      <b/>
      <sz val="11"/>
      <color rgb="FF000000"/>
      <name val="Arial"/>
    </font>
    <font>
      <sz val="11"/>
      <color rgb="FF000000"/>
      <name val="Calibri"/>
    </font>
    <font>
      <b/>
      <u/>
      <sz val="12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41" fontId="2" fillId="0" borderId="0" xfId="0" applyNumberFormat="1" applyFont="1"/>
    <xf numFmtId="41" fontId="3" fillId="0" borderId="0" xfId="0" applyNumberFormat="1" applyFont="1"/>
    <xf numFmtId="41" fontId="1" fillId="0" borderId="0" xfId="0" applyNumberFormat="1" applyFont="1" applyAlignment="1">
      <alignment horizontal="right"/>
    </xf>
    <xf numFmtId="41" fontId="1" fillId="0" borderId="0" xfId="0" applyNumberFormat="1" applyFont="1" applyAlignment="1">
      <alignment horizontal="right"/>
    </xf>
    <xf numFmtId="164" fontId="2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41" fontId="5" fillId="0" borderId="0" xfId="0" applyNumberFormat="1" applyFont="1" applyAlignment="1"/>
    <xf numFmtId="0" fontId="6" fillId="0" borderId="0" xfId="0" applyFont="1"/>
    <xf numFmtId="0" fontId="7" fillId="0" borderId="0" xfId="0" applyFont="1"/>
    <xf numFmtId="41" fontId="2" fillId="0" borderId="1" xfId="0" applyNumberFormat="1" applyFont="1" applyBorder="1"/>
    <xf numFmtId="41" fontId="1" fillId="0" borderId="0" xfId="0" applyNumberFormat="1" applyFont="1"/>
    <xf numFmtId="41" fontId="1" fillId="0" borderId="2" xfId="0" applyNumberFormat="1" applyFont="1" applyBorder="1"/>
    <xf numFmtId="41" fontId="8" fillId="0" borderId="0" xfId="0" applyNumberFormat="1" applyFont="1" applyAlignment="1"/>
    <xf numFmtId="41" fontId="2" fillId="0" borderId="0" xfId="0" applyNumberFormat="1" applyFont="1" applyAlignment="1">
      <alignment wrapText="1"/>
    </xf>
    <xf numFmtId="0" fontId="1" fillId="0" borderId="3" xfId="0" applyFont="1" applyBorder="1"/>
    <xf numFmtId="41" fontId="5" fillId="0" borderId="0" xfId="0" applyNumberFormat="1" applyFont="1" applyAlignment="1">
      <alignment wrapText="1"/>
    </xf>
    <xf numFmtId="41" fontId="9" fillId="0" borderId="0" xfId="0" applyNumberFormat="1" applyFont="1" applyAlignment="1"/>
    <xf numFmtId="0" fontId="3" fillId="0" borderId="1" xfId="0" applyFont="1" applyBorder="1" applyAlignment="1">
      <alignment horizontal="left"/>
    </xf>
    <xf numFmtId="0" fontId="10" fillId="0" borderId="0" xfId="0" applyFont="1" applyAlignment="1">
      <alignment horizontal="left"/>
    </xf>
    <xf numFmtId="41" fontId="1" fillId="0" borderId="3" xfId="0" applyNumberFormat="1" applyFont="1" applyBorder="1"/>
    <xf numFmtId="165" fontId="1" fillId="0" borderId="4" xfId="0" applyNumberFormat="1" applyFont="1" applyBorder="1"/>
    <xf numFmtId="165" fontId="2" fillId="0" borderId="0" xfId="0" applyNumberFormat="1" applyFont="1"/>
    <xf numFmtId="165" fontId="1" fillId="0" borderId="0" xfId="0" applyNumberFormat="1" applyFont="1"/>
    <xf numFmtId="166" fontId="2" fillId="0" borderId="0" xfId="0" applyNumberFormat="1" applyFont="1"/>
    <xf numFmtId="9" fontId="2" fillId="0" borderId="0" xfId="0" applyNumberFormat="1" applyFont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2.625" defaultRowHeight="15" customHeight="1" x14ac:dyDescent="0.2"/>
  <cols>
    <col min="1" max="1" width="30.375" customWidth="1"/>
    <col min="2" max="6" width="12.5" customWidth="1"/>
    <col min="7" max="7" width="13.5" customWidth="1"/>
    <col min="8" max="8" width="12.25" customWidth="1"/>
    <col min="9" max="9" width="12.5" customWidth="1"/>
    <col min="10" max="26" width="7.625" customWidth="1"/>
  </cols>
  <sheetData>
    <row r="1" spans="1:2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 s="4" t="s">
        <v>5</v>
      </c>
      <c r="C4" s="4" t="s">
        <v>6</v>
      </c>
      <c r="D4" s="4" t="s">
        <v>5</v>
      </c>
      <c r="E4" s="4" t="s">
        <v>7</v>
      </c>
      <c r="F4" s="4" t="s">
        <v>6</v>
      </c>
      <c r="G4" s="4" t="s">
        <v>5</v>
      </c>
      <c r="H4" s="5" t="s">
        <v>7</v>
      </c>
      <c r="I4" s="5" t="s">
        <v>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x14ac:dyDescent="0.25">
      <c r="A5" s="6"/>
      <c r="B5" s="8">
        <v>42825</v>
      </c>
      <c r="C5" s="8">
        <v>43100</v>
      </c>
      <c r="D5" s="8">
        <v>43190</v>
      </c>
      <c r="E5" s="8">
        <v>43373</v>
      </c>
      <c r="F5" s="8">
        <v>43465</v>
      </c>
      <c r="G5" s="8">
        <v>43555</v>
      </c>
      <c r="H5" s="9">
        <v>43738</v>
      </c>
      <c r="I5" s="9">
        <v>43830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11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3" t="s">
        <v>12</v>
      </c>
      <c r="B7" s="16">
        <f t="shared" ref="B7:I7" si="0">SUM(B8:B10)</f>
        <v>3592371640</v>
      </c>
      <c r="C7" s="16">
        <f t="shared" si="0"/>
        <v>3614832221</v>
      </c>
      <c r="D7" s="16">
        <f t="shared" si="0"/>
        <v>3675228772</v>
      </c>
      <c r="E7" s="16">
        <f t="shared" si="0"/>
        <v>3702991444</v>
      </c>
      <c r="F7" s="16">
        <f t="shared" si="0"/>
        <v>3715121341</v>
      </c>
      <c r="G7" s="16">
        <f t="shared" si="0"/>
        <v>3715021106</v>
      </c>
      <c r="H7" s="16">
        <f t="shared" si="0"/>
        <v>3716633384</v>
      </c>
      <c r="I7" s="16">
        <f t="shared" si="0"/>
        <v>3692969093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 t="s">
        <v>18</v>
      </c>
      <c r="B8" s="2">
        <v>1757961392</v>
      </c>
      <c r="C8" s="2">
        <v>1762817968</v>
      </c>
      <c r="D8" s="2">
        <v>1731874227</v>
      </c>
      <c r="E8" s="2">
        <v>1754383559</v>
      </c>
      <c r="F8" s="2">
        <v>1749711012</v>
      </c>
      <c r="G8" s="2">
        <v>1730781858</v>
      </c>
      <c r="H8" s="12">
        <v>3140977541</v>
      </c>
      <c r="I8" s="12">
        <v>3116868452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 t="s">
        <v>19</v>
      </c>
      <c r="B9" s="2">
        <v>1409872962</v>
      </c>
      <c r="C9" s="2">
        <v>1425605889</v>
      </c>
      <c r="D9" s="2">
        <v>1522313181</v>
      </c>
      <c r="E9" s="2">
        <v>1537868324</v>
      </c>
      <c r="F9" s="2">
        <v>1555970363</v>
      </c>
      <c r="G9" s="2">
        <v>1570769777</v>
      </c>
      <c r="H9" s="12">
        <v>170826508</v>
      </c>
      <c r="I9" s="12">
        <v>173270806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 t="s">
        <v>21</v>
      </c>
      <c r="B10" s="2">
        <v>424537286</v>
      </c>
      <c r="C10" s="2">
        <v>426408364</v>
      </c>
      <c r="D10" s="2">
        <v>421041364</v>
      </c>
      <c r="E10" s="2">
        <v>410739561</v>
      </c>
      <c r="F10" s="2">
        <v>409439966</v>
      </c>
      <c r="G10" s="2">
        <v>413469471</v>
      </c>
      <c r="H10" s="12">
        <v>404829335</v>
      </c>
      <c r="I10" s="12">
        <v>402829835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3" t="s">
        <v>22</v>
      </c>
      <c r="B12" s="16">
        <f t="shared" ref="B12:I12" si="1">SUM(B13:B17)</f>
        <v>3033146023</v>
      </c>
      <c r="C12" s="16">
        <f t="shared" si="1"/>
        <v>3222433180</v>
      </c>
      <c r="D12" s="16">
        <f t="shared" si="1"/>
        <v>3092551920</v>
      </c>
      <c r="E12" s="16">
        <f t="shared" si="1"/>
        <v>3397505431</v>
      </c>
      <c r="F12" s="16">
        <f t="shared" si="1"/>
        <v>3846409386</v>
      </c>
      <c r="G12" s="16">
        <f t="shared" si="1"/>
        <v>3381598739</v>
      </c>
      <c r="H12" s="16">
        <f t="shared" si="1"/>
        <v>3460430410</v>
      </c>
      <c r="I12" s="16">
        <f t="shared" si="1"/>
        <v>3602723226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 t="s">
        <v>24</v>
      </c>
      <c r="B13" s="2">
        <v>1364574293</v>
      </c>
      <c r="C13" s="2">
        <v>1266972193</v>
      </c>
      <c r="D13" s="2">
        <v>1216687076</v>
      </c>
      <c r="E13" s="2">
        <v>1365270968</v>
      </c>
      <c r="F13" s="2">
        <v>1357132773</v>
      </c>
      <c r="G13" s="2">
        <v>1359937568</v>
      </c>
      <c r="H13" s="12">
        <v>1330123276</v>
      </c>
      <c r="I13" s="12">
        <v>1322788611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 t="s">
        <v>25</v>
      </c>
      <c r="B14" s="2">
        <v>1165149255</v>
      </c>
      <c r="C14" s="2">
        <v>1436386845</v>
      </c>
      <c r="D14" s="2">
        <v>1347966733</v>
      </c>
      <c r="E14" s="2">
        <v>1622780024</v>
      </c>
      <c r="F14" s="2">
        <v>1614255083</v>
      </c>
      <c r="G14" s="2">
        <v>1599595555</v>
      </c>
      <c r="H14" s="12">
        <v>1719598754</v>
      </c>
      <c r="I14" s="12">
        <v>1664916294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 t="s">
        <v>26</v>
      </c>
      <c r="B15" s="2">
        <v>12269911</v>
      </c>
      <c r="C15" s="2">
        <v>10681209</v>
      </c>
      <c r="D15" s="2">
        <v>9371158</v>
      </c>
      <c r="E15" s="2">
        <v>8148307</v>
      </c>
      <c r="F15" s="2">
        <v>7543866</v>
      </c>
      <c r="G15" s="2">
        <v>7975506</v>
      </c>
      <c r="H15" s="12">
        <v>7237624</v>
      </c>
      <c r="I15" s="12">
        <v>6238483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 t="s">
        <v>27</v>
      </c>
      <c r="B16" s="2">
        <v>463911374</v>
      </c>
      <c r="C16" s="2">
        <v>490018973</v>
      </c>
      <c r="D16" s="2">
        <v>492203809</v>
      </c>
      <c r="E16" s="2">
        <v>355772003</v>
      </c>
      <c r="F16" s="2">
        <v>831361993</v>
      </c>
      <c r="G16" s="2">
        <v>380239120</v>
      </c>
      <c r="H16" s="12">
        <v>362975064</v>
      </c>
      <c r="I16" s="12">
        <v>557720658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 t="s">
        <v>30</v>
      </c>
      <c r="B17" s="2">
        <v>27241190</v>
      </c>
      <c r="C17" s="2">
        <v>18373960</v>
      </c>
      <c r="D17" s="2">
        <v>26323144</v>
      </c>
      <c r="E17" s="2">
        <v>45534129</v>
      </c>
      <c r="F17" s="2">
        <v>36115671</v>
      </c>
      <c r="G17" s="2">
        <v>33850990</v>
      </c>
      <c r="H17" s="12">
        <v>40495692</v>
      </c>
      <c r="I17" s="12">
        <v>51059180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6"/>
      <c r="B19" s="16">
        <f t="shared" ref="B19:I19" si="2">SUM(B12,B7)</f>
        <v>6625517663</v>
      </c>
      <c r="C19" s="16">
        <f t="shared" si="2"/>
        <v>6837265401</v>
      </c>
      <c r="D19" s="16">
        <f t="shared" si="2"/>
        <v>6767780692</v>
      </c>
      <c r="E19" s="16">
        <f t="shared" si="2"/>
        <v>7100496875</v>
      </c>
      <c r="F19" s="16">
        <f t="shared" si="2"/>
        <v>7561530727</v>
      </c>
      <c r="G19" s="16">
        <f t="shared" si="2"/>
        <v>7096619845</v>
      </c>
      <c r="H19" s="16">
        <f t="shared" si="2"/>
        <v>7177063794</v>
      </c>
      <c r="I19" s="16">
        <f t="shared" si="2"/>
        <v>7295692319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3" t="s">
        <v>38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4" t="s">
        <v>41</v>
      </c>
      <c r="B22" s="16">
        <f t="shared" ref="B22:C22" si="3">SUM(B38:B43)</f>
        <v>4106045721</v>
      </c>
      <c r="C22" s="16">
        <f t="shared" si="3"/>
        <v>3840619961</v>
      </c>
      <c r="D22" s="16">
        <f>SUM(D38:D43)+D45</f>
        <v>3800825847</v>
      </c>
      <c r="E22" s="16">
        <f>SUM(E38:E43)</f>
        <v>3739386496</v>
      </c>
      <c r="F22" s="16">
        <f t="shared" ref="F22:I22" si="4">SUM(F38:F43)+F45</f>
        <v>3694836630</v>
      </c>
      <c r="G22" s="16">
        <f t="shared" si="4"/>
        <v>3659379517</v>
      </c>
      <c r="H22" s="16">
        <f t="shared" si="4"/>
        <v>3578044006</v>
      </c>
      <c r="I22" s="16">
        <f t="shared" si="4"/>
        <v>3544279509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13" t="s">
        <v>47</v>
      </c>
      <c r="B23" s="16">
        <f t="shared" ref="B23:I23" si="5">SUM(B24:B26)</f>
        <v>152006603</v>
      </c>
      <c r="C23" s="16">
        <f t="shared" si="5"/>
        <v>137932710</v>
      </c>
      <c r="D23" s="16">
        <f t="shared" si="5"/>
        <v>1076593177</v>
      </c>
      <c r="E23" s="16">
        <f t="shared" si="5"/>
        <v>1294805896</v>
      </c>
      <c r="F23" s="16">
        <f t="shared" si="5"/>
        <v>1489631925</v>
      </c>
      <c r="G23" s="16">
        <f t="shared" si="5"/>
        <v>1553929239</v>
      </c>
      <c r="H23" s="16">
        <f t="shared" si="5"/>
        <v>1602595127</v>
      </c>
      <c r="I23" s="16">
        <f t="shared" si="5"/>
        <v>1422940129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 t="s">
        <v>51</v>
      </c>
      <c r="B24" s="2">
        <v>145901970</v>
      </c>
      <c r="C24" s="2">
        <v>132919016</v>
      </c>
      <c r="D24" s="2">
        <v>134510991</v>
      </c>
      <c r="E24" s="2">
        <v>133964488</v>
      </c>
      <c r="F24" s="2">
        <v>133553577</v>
      </c>
      <c r="G24" s="2">
        <v>132977742</v>
      </c>
      <c r="H24" s="12">
        <v>138017386</v>
      </c>
      <c r="I24" s="12">
        <v>141419582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 t="s">
        <v>54</v>
      </c>
      <c r="B25" s="2">
        <v>6104633</v>
      </c>
      <c r="C25" s="2">
        <v>5013694</v>
      </c>
      <c r="D25" s="2">
        <v>937722228</v>
      </c>
      <c r="E25" s="2">
        <v>1155011118</v>
      </c>
      <c r="F25" s="2">
        <v>1351398318</v>
      </c>
      <c r="G25" s="2">
        <v>1417201920</v>
      </c>
      <c r="H25" s="12">
        <v>1461549339</v>
      </c>
      <c r="I25" s="12">
        <v>1279841710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 t="s">
        <v>57</v>
      </c>
      <c r="B26" s="2"/>
      <c r="C26" s="2"/>
      <c r="D26" s="2">
        <v>4359958</v>
      </c>
      <c r="E26" s="2">
        <v>5830290</v>
      </c>
      <c r="F26" s="2">
        <v>4680030</v>
      </c>
      <c r="G26" s="2">
        <v>3749577</v>
      </c>
      <c r="H26" s="12">
        <v>3028402</v>
      </c>
      <c r="I26" s="12">
        <v>1678837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13" t="s">
        <v>61</v>
      </c>
      <c r="B28" s="16">
        <f t="shared" ref="B28:I28" si="6">SUM(B29:B34)</f>
        <v>2367460340</v>
      </c>
      <c r="C28" s="16">
        <f t="shared" si="6"/>
        <v>2858709709</v>
      </c>
      <c r="D28" s="16">
        <f t="shared" si="6"/>
        <v>1890361668</v>
      </c>
      <c r="E28" s="16">
        <f t="shared" si="6"/>
        <v>2066301490</v>
      </c>
      <c r="F28" s="16">
        <f t="shared" si="6"/>
        <v>2377062172</v>
      </c>
      <c r="G28" s="16">
        <f t="shared" si="6"/>
        <v>1883311089</v>
      </c>
      <c r="H28" s="16">
        <f t="shared" si="6"/>
        <v>1996424661</v>
      </c>
      <c r="I28" s="16">
        <f t="shared" si="6"/>
        <v>2328472681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 t="s">
        <v>64</v>
      </c>
      <c r="B29" s="2">
        <v>1702640894</v>
      </c>
      <c r="C29" s="2">
        <v>2341232422</v>
      </c>
      <c r="D29" s="2">
        <v>1480364339</v>
      </c>
      <c r="E29" s="2">
        <v>1345855389</v>
      </c>
      <c r="F29" s="2">
        <v>1131575283</v>
      </c>
      <c r="G29" s="2">
        <v>1144690323</v>
      </c>
      <c r="H29" s="12">
        <v>1272577601</v>
      </c>
      <c r="I29" s="12">
        <v>1175032144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 t="s">
        <v>66</v>
      </c>
      <c r="B30" s="2">
        <v>628626391</v>
      </c>
      <c r="C30" s="2">
        <v>502694638</v>
      </c>
      <c r="D30" s="2">
        <v>396366320</v>
      </c>
      <c r="E30" s="2">
        <v>446132855</v>
      </c>
      <c r="F30" s="2">
        <v>843465341</v>
      </c>
      <c r="G30" s="2">
        <v>341259628</v>
      </c>
      <c r="H30" s="12">
        <v>368732918</v>
      </c>
      <c r="I30" s="12">
        <v>626048814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 t="s">
        <v>67</v>
      </c>
      <c r="B31" s="2">
        <v>12272342</v>
      </c>
      <c r="C31" s="2">
        <v>3882596</v>
      </c>
      <c r="D31" s="2">
        <v>1707187</v>
      </c>
      <c r="E31" s="2">
        <v>13376613</v>
      </c>
      <c r="F31" s="2">
        <v>18639686</v>
      </c>
      <c r="G31" s="2">
        <v>57657594</v>
      </c>
      <c r="H31" s="12">
        <v>18251868</v>
      </c>
      <c r="I31" s="12">
        <v>40600401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 t="s">
        <v>68</v>
      </c>
      <c r="B32" s="2">
        <v>1769147</v>
      </c>
      <c r="C32" s="2"/>
      <c r="D32" s="2"/>
      <c r="E32" s="2">
        <v>252425000</v>
      </c>
      <c r="F32" s="2">
        <v>373758671</v>
      </c>
      <c r="G32" s="2">
        <v>331715794</v>
      </c>
      <c r="H32" s="12">
        <v>326399214</v>
      </c>
      <c r="I32" s="12">
        <v>305122773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 t="s">
        <v>69</v>
      </c>
      <c r="B33" s="2"/>
      <c r="C33" s="2">
        <v>1963816</v>
      </c>
      <c r="D33" s="2">
        <v>2033354</v>
      </c>
      <c r="E33" s="2">
        <v>2857684</v>
      </c>
      <c r="F33" s="2">
        <v>2960609</v>
      </c>
      <c r="G33" s="2">
        <v>3067246</v>
      </c>
      <c r="H33" s="12">
        <v>3302190</v>
      </c>
      <c r="I33" s="12">
        <v>173276115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 t="s">
        <v>71</v>
      </c>
      <c r="B34" s="2">
        <v>22151566</v>
      </c>
      <c r="C34" s="2">
        <v>8936237</v>
      </c>
      <c r="D34" s="2">
        <v>9890468</v>
      </c>
      <c r="E34" s="2">
        <v>5653949</v>
      </c>
      <c r="F34" s="2">
        <v>6662582</v>
      </c>
      <c r="G34" s="2">
        <v>4920504</v>
      </c>
      <c r="H34" s="12">
        <v>7160870</v>
      </c>
      <c r="I34" s="12">
        <v>8392434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1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16"/>
      <c r="B36" s="16">
        <f t="shared" ref="B36:I36" si="7">SUM(B28,B23)</f>
        <v>2519466943</v>
      </c>
      <c r="C36" s="16">
        <f t="shared" si="7"/>
        <v>2996642419</v>
      </c>
      <c r="D36" s="16">
        <f t="shared" si="7"/>
        <v>2966954845</v>
      </c>
      <c r="E36" s="16">
        <f t="shared" si="7"/>
        <v>3361107386</v>
      </c>
      <c r="F36" s="16">
        <f t="shared" si="7"/>
        <v>3866694097</v>
      </c>
      <c r="G36" s="16">
        <f t="shared" si="7"/>
        <v>3437240328</v>
      </c>
      <c r="H36" s="16">
        <f t="shared" si="7"/>
        <v>3599019788</v>
      </c>
      <c r="I36" s="16">
        <f t="shared" si="7"/>
        <v>3751412810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13" t="s">
        <v>75</v>
      </c>
      <c r="B37" s="16"/>
      <c r="C37" s="16"/>
      <c r="D37" s="2"/>
      <c r="E37" s="1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 t="s">
        <v>45</v>
      </c>
      <c r="B38" s="2">
        <v>1717297720</v>
      </c>
      <c r="C38" s="2">
        <v>1717297720</v>
      </c>
      <c r="D38" s="2">
        <v>1717297720</v>
      </c>
      <c r="E38" s="2">
        <v>1717297720</v>
      </c>
      <c r="F38" s="2">
        <v>1717297720</v>
      </c>
      <c r="G38" s="2">
        <v>1717297720</v>
      </c>
      <c r="H38" s="12">
        <v>1717297720</v>
      </c>
      <c r="I38" s="12">
        <v>1717297720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 t="s">
        <v>76</v>
      </c>
      <c r="B39" s="2">
        <v>1090156184</v>
      </c>
      <c r="C39" s="2">
        <v>1090156184</v>
      </c>
      <c r="D39" s="2">
        <v>1090156184</v>
      </c>
      <c r="E39" s="2">
        <v>1090156184</v>
      </c>
      <c r="F39" s="2">
        <v>1090156184</v>
      </c>
      <c r="G39" s="2">
        <v>1090156184</v>
      </c>
      <c r="H39" s="12">
        <v>1090156184</v>
      </c>
      <c r="I39" s="12">
        <v>1090156184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 t="s">
        <v>78</v>
      </c>
      <c r="B40" s="2">
        <v>50567296</v>
      </c>
      <c r="C40" s="2">
        <v>50567296</v>
      </c>
      <c r="D40" s="2">
        <v>50567296</v>
      </c>
      <c r="E40" s="2">
        <v>50567296</v>
      </c>
      <c r="F40" s="2">
        <v>50567296</v>
      </c>
      <c r="G40" s="2">
        <v>50567296</v>
      </c>
      <c r="H40" s="12">
        <v>50567296</v>
      </c>
      <c r="I40" s="12">
        <v>50567296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 t="s">
        <v>79</v>
      </c>
      <c r="B41" s="2">
        <v>-660097</v>
      </c>
      <c r="C41" s="2">
        <v>-1925815</v>
      </c>
      <c r="D41" s="2">
        <v>-3104861</v>
      </c>
      <c r="E41" s="2">
        <v>-3108506</v>
      </c>
      <c r="F41" s="2">
        <v>-3652503</v>
      </c>
      <c r="G41" s="2">
        <v>-3264026</v>
      </c>
      <c r="H41" s="12">
        <v>-3928121</v>
      </c>
      <c r="I41" s="12">
        <v>-4827347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 t="s">
        <v>80</v>
      </c>
      <c r="B42" s="2">
        <v>393988713</v>
      </c>
      <c r="C42" s="2">
        <v>386864038</v>
      </c>
      <c r="D42" s="2">
        <v>383540203</v>
      </c>
      <c r="E42" s="2">
        <v>377086273</v>
      </c>
      <c r="F42" s="2">
        <v>373956179</v>
      </c>
      <c r="G42" s="2">
        <v>370826087</v>
      </c>
      <c r="H42" s="12">
        <v>364747202</v>
      </c>
      <c r="I42" s="12">
        <v>361798409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 t="s">
        <v>81</v>
      </c>
      <c r="B43" s="2">
        <v>854695905</v>
      </c>
      <c r="C43" s="2">
        <v>597660538</v>
      </c>
      <c r="D43" s="2">
        <v>562366763</v>
      </c>
      <c r="E43" s="2">
        <v>507387529</v>
      </c>
      <c r="F43" s="2">
        <v>466508853</v>
      </c>
      <c r="G43" s="2">
        <v>433793377</v>
      </c>
      <c r="H43" s="12">
        <v>359201235</v>
      </c>
      <c r="I43" s="12">
        <v>329284700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13" t="s">
        <v>82</v>
      </c>
      <c r="B45" s="2">
        <v>5000</v>
      </c>
      <c r="C45" s="2">
        <v>3021</v>
      </c>
      <c r="D45" s="2">
        <v>2542</v>
      </c>
      <c r="E45" s="2">
        <v>2994</v>
      </c>
      <c r="F45" s="2">
        <v>2901</v>
      </c>
      <c r="G45" s="2">
        <v>2879</v>
      </c>
      <c r="H45" s="12">
        <v>2490</v>
      </c>
      <c r="I45" s="12">
        <v>2547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16"/>
      <c r="B47" s="16">
        <f>SUM(B36,B45,B22)-1</f>
        <v>6625517663</v>
      </c>
      <c r="C47" s="16">
        <f>SUM(C36,C45,C22)</f>
        <v>6837265401</v>
      </c>
      <c r="D47" s="16">
        <f>SUM(D36,D22)</f>
        <v>6767780692</v>
      </c>
      <c r="E47" s="16">
        <f>SUM(E36,E45,E22)-1</f>
        <v>7100496875</v>
      </c>
      <c r="F47" s="16">
        <f t="shared" ref="F47:I47" si="8">SUM(F36,F22)</f>
        <v>7561530727</v>
      </c>
      <c r="G47" s="16">
        <f t="shared" si="8"/>
        <v>7096619845</v>
      </c>
      <c r="H47" s="16">
        <f t="shared" si="8"/>
        <v>7177063794</v>
      </c>
      <c r="I47" s="16">
        <f t="shared" si="8"/>
        <v>7295692319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10" t="s">
        <v>84</v>
      </c>
      <c r="B49" s="28">
        <f t="shared" ref="B49:I49" si="9">B22/(B38/10)</f>
        <v>23.90992355711041</v>
      </c>
      <c r="C49" s="28">
        <f t="shared" si="9"/>
        <v>22.36432225042493</v>
      </c>
      <c r="D49" s="28">
        <f t="shared" si="9"/>
        <v>22.132597060689047</v>
      </c>
      <c r="E49" s="28">
        <f t="shared" si="9"/>
        <v>21.774829445414973</v>
      </c>
      <c r="F49" s="28">
        <f t="shared" si="9"/>
        <v>21.515411026109089</v>
      </c>
      <c r="G49" s="28">
        <f t="shared" si="9"/>
        <v>21.308940636105895</v>
      </c>
      <c r="H49" s="28">
        <f t="shared" si="9"/>
        <v>20.835315649286485</v>
      </c>
      <c r="I49" s="28">
        <f t="shared" si="9"/>
        <v>20.638701535107145</v>
      </c>
      <c r="J49" s="2"/>
      <c r="K49" s="2"/>
      <c r="L49" s="2"/>
      <c r="M49" s="2"/>
      <c r="N49" s="2"/>
      <c r="O49" s="2"/>
      <c r="P49" s="2"/>
      <c r="Q49" s="2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.75" customHeight="1" x14ac:dyDescent="0.25">
      <c r="A50" s="10" t="s">
        <v>85</v>
      </c>
      <c r="B50" s="2">
        <f t="shared" ref="B50:I50" si="10">B38/10</f>
        <v>171729772</v>
      </c>
      <c r="C50" s="2">
        <f t="shared" si="10"/>
        <v>171729772</v>
      </c>
      <c r="D50" s="2">
        <f t="shared" si="10"/>
        <v>171729772</v>
      </c>
      <c r="E50" s="2">
        <f t="shared" si="10"/>
        <v>171729772</v>
      </c>
      <c r="F50" s="2">
        <f t="shared" si="10"/>
        <v>171729772</v>
      </c>
      <c r="G50" s="2">
        <f t="shared" si="10"/>
        <v>171729772</v>
      </c>
      <c r="H50" s="2">
        <f t="shared" si="10"/>
        <v>171729772</v>
      </c>
      <c r="I50" s="2">
        <f t="shared" si="10"/>
        <v>171729772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2.625" defaultRowHeight="15" customHeight="1" x14ac:dyDescent="0.2"/>
  <cols>
    <col min="1" max="1" width="26.375" customWidth="1"/>
    <col min="2" max="3" width="12.75" customWidth="1"/>
    <col min="4" max="4" width="11.75" customWidth="1"/>
    <col min="5" max="6" width="12.75" customWidth="1"/>
    <col min="7" max="7" width="15" customWidth="1"/>
    <col min="8" max="8" width="10.875" customWidth="1"/>
    <col min="9" max="9" width="12.75" customWidth="1"/>
    <col min="10" max="26" width="7.625" customWidth="1"/>
  </cols>
  <sheetData>
    <row r="1" spans="1:2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x14ac:dyDescent="0.25">
      <c r="A2" s="1" t="s">
        <v>4</v>
      </c>
      <c r="B2" s="3"/>
      <c r="C2" s="3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x14ac:dyDescent="0.25">
      <c r="A3" s="1" t="s">
        <v>3</v>
      </c>
      <c r="B3" s="3"/>
      <c r="C3" s="3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 s="4" t="s">
        <v>5</v>
      </c>
      <c r="C4" s="4" t="s">
        <v>6</v>
      </c>
      <c r="D4" s="4" t="s">
        <v>5</v>
      </c>
      <c r="E4" s="4" t="s">
        <v>7</v>
      </c>
      <c r="F4" s="4" t="s">
        <v>6</v>
      </c>
      <c r="G4" s="4" t="s">
        <v>5</v>
      </c>
      <c r="H4" s="5" t="s">
        <v>7</v>
      </c>
      <c r="I4" s="5" t="s">
        <v>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x14ac:dyDescent="0.25">
      <c r="A5" s="7"/>
      <c r="B5" s="8">
        <v>42825</v>
      </c>
      <c r="C5" s="8">
        <v>43100</v>
      </c>
      <c r="D5" s="8">
        <v>43190</v>
      </c>
      <c r="E5" s="8">
        <v>43373</v>
      </c>
      <c r="F5" s="8">
        <v>43465</v>
      </c>
      <c r="G5" s="8">
        <v>43555</v>
      </c>
      <c r="H5" s="9">
        <v>43738</v>
      </c>
      <c r="I5" s="9">
        <v>43830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10" t="s">
        <v>8</v>
      </c>
      <c r="B6" s="2">
        <v>677026903</v>
      </c>
      <c r="C6" s="2">
        <v>296963633</v>
      </c>
      <c r="D6" s="2">
        <v>500605139</v>
      </c>
      <c r="E6" s="2">
        <v>155784295</v>
      </c>
      <c r="F6" s="2">
        <v>308895087</v>
      </c>
      <c r="G6" s="2">
        <v>483110716</v>
      </c>
      <c r="H6" s="12">
        <v>205346754</v>
      </c>
      <c r="I6" s="12">
        <v>408538642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4" t="s">
        <v>14</v>
      </c>
      <c r="B7" s="15">
        <v>610502852</v>
      </c>
      <c r="C7" s="15">
        <v>328377049</v>
      </c>
      <c r="D7" s="2">
        <v>524515791</v>
      </c>
      <c r="E7" s="15">
        <v>141055689</v>
      </c>
      <c r="F7" s="15">
        <v>272151003</v>
      </c>
      <c r="G7" s="2">
        <v>406653295</v>
      </c>
      <c r="H7" s="12">
        <v>162565977</v>
      </c>
      <c r="I7" s="12">
        <v>316476229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0" t="s">
        <v>16</v>
      </c>
      <c r="B8" s="16">
        <f t="shared" ref="B8:I8" si="0">B6-B7</f>
        <v>66524051</v>
      </c>
      <c r="C8" s="16">
        <f t="shared" si="0"/>
        <v>-31413416</v>
      </c>
      <c r="D8" s="16">
        <f t="shared" si="0"/>
        <v>-23910652</v>
      </c>
      <c r="E8" s="16">
        <f t="shared" si="0"/>
        <v>14728606</v>
      </c>
      <c r="F8" s="16">
        <f t="shared" si="0"/>
        <v>36744084</v>
      </c>
      <c r="G8" s="17">
        <f t="shared" si="0"/>
        <v>76457421</v>
      </c>
      <c r="H8" s="17">
        <f t="shared" si="0"/>
        <v>42780777</v>
      </c>
      <c r="I8" s="17">
        <f t="shared" si="0"/>
        <v>92062413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6"/>
      <c r="B9" s="16"/>
      <c r="C9" s="16"/>
      <c r="D9" s="16"/>
      <c r="E9" s="16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0" t="s">
        <v>23</v>
      </c>
      <c r="B10" s="16">
        <v>62879390</v>
      </c>
      <c r="C10" s="16">
        <v>37974854</v>
      </c>
      <c r="D10" s="16">
        <v>53495002</v>
      </c>
      <c r="E10" s="16">
        <f t="shared" ref="E10:G10" si="1">SUM(E11)</f>
        <v>16542207</v>
      </c>
      <c r="F10" s="16">
        <f t="shared" si="1"/>
        <v>34595678</v>
      </c>
      <c r="G10" s="16">
        <f t="shared" si="1"/>
        <v>53530028</v>
      </c>
      <c r="H10" s="18">
        <v>22812126</v>
      </c>
      <c r="I10" s="18">
        <v>39641097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4" t="s">
        <v>28</v>
      </c>
      <c r="B11" s="2"/>
      <c r="C11" s="2"/>
      <c r="D11" s="2"/>
      <c r="E11" s="2">
        <v>16542207</v>
      </c>
      <c r="F11" s="2">
        <v>34595678</v>
      </c>
      <c r="G11" s="2">
        <v>53530028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0" t="s">
        <v>32</v>
      </c>
      <c r="B13" s="16">
        <f t="shared" ref="B13:I13" si="2">B8-B10</f>
        <v>3644661</v>
      </c>
      <c r="C13" s="16">
        <f t="shared" si="2"/>
        <v>-69388270</v>
      </c>
      <c r="D13" s="16">
        <f t="shared" si="2"/>
        <v>-77405654</v>
      </c>
      <c r="E13" s="16">
        <f t="shared" si="2"/>
        <v>-1813601</v>
      </c>
      <c r="F13" s="16">
        <f t="shared" si="2"/>
        <v>2148406</v>
      </c>
      <c r="G13" s="16">
        <f t="shared" si="2"/>
        <v>22927393</v>
      </c>
      <c r="H13" s="16">
        <f t="shared" si="2"/>
        <v>19968651</v>
      </c>
      <c r="I13" s="16">
        <f t="shared" si="2"/>
        <v>52421316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0" t="s">
        <v>35</v>
      </c>
      <c r="B14" s="16"/>
      <c r="C14" s="16"/>
      <c r="D14" s="16"/>
      <c r="E14" s="16"/>
      <c r="F14" s="1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4" t="s">
        <v>37</v>
      </c>
      <c r="B15" s="2">
        <v>126770019</v>
      </c>
      <c r="C15" s="2">
        <v>86116411</v>
      </c>
      <c r="D15" s="2">
        <v>127301616</v>
      </c>
      <c r="E15" s="2">
        <v>61608765</v>
      </c>
      <c r="F15" s="2">
        <v>123734035</v>
      </c>
      <c r="G15" s="2">
        <v>194864342</v>
      </c>
      <c r="H15" s="12">
        <v>68617108</v>
      </c>
      <c r="I15" s="12">
        <v>145044671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B16" s="16"/>
      <c r="C16" s="16"/>
      <c r="D16" s="16"/>
      <c r="E16" s="16"/>
      <c r="F16" s="16"/>
      <c r="G16" s="16"/>
      <c r="H16" s="2"/>
      <c r="I16" s="2"/>
      <c r="J16" s="2"/>
      <c r="K16" s="2"/>
      <c r="L16" s="2"/>
      <c r="M16" s="2"/>
      <c r="N16" s="2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x14ac:dyDescent="0.25">
      <c r="A17" s="14" t="s">
        <v>40</v>
      </c>
      <c r="B17" s="2">
        <v>1977037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14" t="s">
        <v>42</v>
      </c>
      <c r="B18" s="2">
        <v>61570280</v>
      </c>
      <c r="C18" s="2">
        <v>29214322</v>
      </c>
      <c r="D18" s="2">
        <v>42794882</v>
      </c>
      <c r="E18" s="2">
        <v>14898718</v>
      </c>
      <c r="F18" s="2">
        <v>29711283</v>
      </c>
      <c r="G18" s="2">
        <v>44549943</v>
      </c>
      <c r="H18" s="12">
        <v>14893858</v>
      </c>
      <c r="I18" s="12">
        <v>30737160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0" t="s">
        <v>43</v>
      </c>
      <c r="B19" s="16">
        <f t="shared" ref="B19:I19" si="3">B13-B15+B17+B18</f>
        <v>-59578041</v>
      </c>
      <c r="C19" s="16">
        <f t="shared" si="3"/>
        <v>-126290359</v>
      </c>
      <c r="D19" s="16">
        <f t="shared" si="3"/>
        <v>-161912388</v>
      </c>
      <c r="E19" s="16">
        <f t="shared" si="3"/>
        <v>-48523648</v>
      </c>
      <c r="F19" s="16">
        <f t="shared" si="3"/>
        <v>-91874346</v>
      </c>
      <c r="G19" s="16">
        <f t="shared" si="3"/>
        <v>-127387006</v>
      </c>
      <c r="H19" s="16">
        <f t="shared" si="3"/>
        <v>-33754599</v>
      </c>
      <c r="I19" s="16">
        <f t="shared" si="3"/>
        <v>-61886195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16"/>
      <c r="C20" s="16"/>
      <c r="D20" s="2"/>
      <c r="E20" s="16"/>
      <c r="F20" s="1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13" t="s">
        <v>48</v>
      </c>
      <c r="B21" s="16">
        <f t="shared" ref="B21:I21" si="4">SUM(B22:B23)</f>
        <v>15105407</v>
      </c>
      <c r="C21" s="16">
        <f t="shared" si="4"/>
        <v>-840453</v>
      </c>
      <c r="D21" s="16">
        <f t="shared" si="4"/>
        <v>2742166</v>
      </c>
      <c r="E21" s="16">
        <f t="shared" si="4"/>
        <v>127912</v>
      </c>
      <c r="F21" s="16">
        <f t="shared" si="4"/>
        <v>1338446</v>
      </c>
      <c r="G21" s="16">
        <f t="shared" si="4"/>
        <v>2223745</v>
      </c>
      <c r="H21" s="16">
        <f t="shared" si="4"/>
        <v>7292638</v>
      </c>
      <c r="I21" s="16">
        <f t="shared" si="4"/>
        <v>12546689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14" t="s">
        <v>53</v>
      </c>
      <c r="B22" s="2">
        <v>9611816</v>
      </c>
      <c r="C22" s="2">
        <v>3181194</v>
      </c>
      <c r="D22" s="2">
        <v>4454273</v>
      </c>
      <c r="E22" s="2">
        <v>1025375</v>
      </c>
      <c r="F22" s="2">
        <v>2034008</v>
      </c>
      <c r="G22" s="2">
        <v>2985935</v>
      </c>
      <c r="H22" s="12">
        <v>1406880</v>
      </c>
      <c r="I22" s="12">
        <v>2638445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14" t="s">
        <v>56</v>
      </c>
      <c r="B23" s="2">
        <v>5493591</v>
      </c>
      <c r="C23" s="2">
        <v>-4021647</v>
      </c>
      <c r="D23" s="2">
        <v>-1712107</v>
      </c>
      <c r="E23" s="2">
        <v>-897463</v>
      </c>
      <c r="F23" s="2">
        <v>-695562</v>
      </c>
      <c r="G23" s="2">
        <v>-762190</v>
      </c>
      <c r="H23" s="12">
        <v>5885758</v>
      </c>
      <c r="I23" s="12">
        <v>9908244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10" t="s">
        <v>59</v>
      </c>
      <c r="B24" s="25">
        <f t="shared" ref="B24:I24" si="5">B19-B21</f>
        <v>-74683448</v>
      </c>
      <c r="C24" s="25">
        <f t="shared" si="5"/>
        <v>-125449906</v>
      </c>
      <c r="D24" s="25">
        <f t="shared" si="5"/>
        <v>-164654554</v>
      </c>
      <c r="E24" s="25">
        <f t="shared" si="5"/>
        <v>-48651560</v>
      </c>
      <c r="F24" s="25">
        <f t="shared" si="5"/>
        <v>-93212792</v>
      </c>
      <c r="G24" s="25">
        <f t="shared" si="5"/>
        <v>-129610751</v>
      </c>
      <c r="H24" s="25">
        <f t="shared" si="5"/>
        <v>-41047237</v>
      </c>
      <c r="I24" s="25">
        <f t="shared" si="5"/>
        <v>-74432884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1"/>
      <c r="B25" s="16"/>
      <c r="C25" s="16"/>
      <c r="D25" s="16"/>
      <c r="E25" s="16"/>
      <c r="F25" s="1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10" t="s">
        <v>65</v>
      </c>
      <c r="B26" s="26">
        <f>B24/('1'!B38/10)</f>
        <v>-0.43488934463850565</v>
      </c>
      <c r="C26" s="26">
        <f>C24/('1'!C38/10)</f>
        <v>-0.73050761402047393</v>
      </c>
      <c r="D26" s="26">
        <f>D24/('1'!D38/10)</f>
        <v>-0.95880028304003106</v>
      </c>
      <c r="E26" s="26">
        <f>E24/('1'!E38/10)</f>
        <v>-0.2833030023471993</v>
      </c>
      <c r="F26" s="26">
        <f>F24/('1'!F38/10)</f>
        <v>-0.54278760703181972</v>
      </c>
      <c r="G26" s="26">
        <f>G24/('1'!G38/10)</f>
        <v>-0.75473663937549518</v>
      </c>
      <c r="H26" s="26">
        <f>H24/('1'!H38/10)</f>
        <v>-0.23902225293818011</v>
      </c>
      <c r="I26" s="26">
        <f>I24/('1'!I38/10)</f>
        <v>-0.43343028487803503</v>
      </c>
      <c r="J26" s="2"/>
      <c r="K26" s="2"/>
      <c r="L26" s="2"/>
      <c r="M26" s="2"/>
      <c r="N26" s="2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.75" customHeight="1" x14ac:dyDescent="0.25">
      <c r="A27" s="20" t="s">
        <v>74</v>
      </c>
      <c r="B27" s="2">
        <f>'1'!B38/10</f>
        <v>171729772</v>
      </c>
      <c r="C27" s="2">
        <f>'1'!C38/10</f>
        <v>171729772</v>
      </c>
      <c r="D27" s="2">
        <f>'1'!D38/10</f>
        <v>171729772</v>
      </c>
      <c r="E27" s="2">
        <f>'1'!E38/10</f>
        <v>171729772</v>
      </c>
      <c r="F27" s="2">
        <f>'1'!F38/10</f>
        <v>171729772</v>
      </c>
      <c r="G27" s="2">
        <f>'1'!G38/10</f>
        <v>171729772</v>
      </c>
      <c r="H27" s="2">
        <f>'1'!H38/10</f>
        <v>171729772</v>
      </c>
      <c r="I27" s="2">
        <f>'1'!I38/10</f>
        <v>171729772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L17" sqref="L17"/>
    </sheetView>
  </sheetViews>
  <sheetFormatPr defaultColWidth="12.625" defaultRowHeight="15" customHeight="1" x14ac:dyDescent="0.2"/>
  <cols>
    <col min="1" max="1" width="30.75" customWidth="1"/>
    <col min="2" max="6" width="13.125" customWidth="1"/>
    <col min="7" max="7" width="14.5" customWidth="1"/>
    <col min="8" max="8" width="12.25" customWidth="1"/>
    <col min="9" max="9" width="15.875" customWidth="1"/>
    <col min="10" max="26" width="7.625" customWidth="1"/>
  </cols>
  <sheetData>
    <row r="1" spans="1:2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x14ac:dyDescent="0.25">
      <c r="A2" s="1" t="s">
        <v>2</v>
      </c>
      <c r="B2" s="3"/>
      <c r="C2" s="3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x14ac:dyDescent="0.25">
      <c r="A3" s="1" t="s">
        <v>3</v>
      </c>
      <c r="B3" s="3"/>
      <c r="C3" s="3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 s="4" t="s">
        <v>5</v>
      </c>
      <c r="C4" s="4" t="s">
        <v>6</v>
      </c>
      <c r="D4" s="4" t="s">
        <v>5</v>
      </c>
      <c r="E4" s="4" t="s">
        <v>7</v>
      </c>
      <c r="F4" s="4" t="s">
        <v>6</v>
      </c>
      <c r="G4" s="4" t="s">
        <v>5</v>
      </c>
      <c r="H4" s="5" t="s">
        <v>7</v>
      </c>
      <c r="I4" s="5" t="s">
        <v>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x14ac:dyDescent="0.25">
      <c r="A5" s="7"/>
      <c r="B5" s="8">
        <v>42825</v>
      </c>
      <c r="C5" s="8">
        <v>43100</v>
      </c>
      <c r="D5" s="8">
        <v>43190</v>
      </c>
      <c r="E5" s="8">
        <v>43373</v>
      </c>
      <c r="F5" s="8">
        <v>43465</v>
      </c>
      <c r="G5" s="8">
        <v>43555</v>
      </c>
      <c r="H5" s="9">
        <v>43738</v>
      </c>
      <c r="I5" s="9">
        <v>43830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10" t="s">
        <v>10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 t="s">
        <v>11</v>
      </c>
      <c r="B7" s="2">
        <v>764060657</v>
      </c>
      <c r="C7" s="2">
        <v>224217538</v>
      </c>
      <c r="D7" s="2">
        <v>526587613</v>
      </c>
      <c r="E7" s="2">
        <v>40993089</v>
      </c>
      <c r="F7" s="2">
        <v>213141208</v>
      </c>
      <c r="G7" s="2">
        <v>413639056</v>
      </c>
      <c r="H7" s="12">
        <v>125872842</v>
      </c>
      <c r="I7" s="12">
        <v>393178401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 t="s">
        <v>13</v>
      </c>
      <c r="B8" s="2">
        <v>-705667659</v>
      </c>
      <c r="C8" s="2">
        <v>-483369763</v>
      </c>
      <c r="D8" s="2">
        <v>-718778322</v>
      </c>
      <c r="E8" s="2">
        <v>-11063585</v>
      </c>
      <c r="F8" s="2">
        <v>-200394231</v>
      </c>
      <c r="G8" s="2">
        <v>-381061434</v>
      </c>
      <c r="H8" s="12">
        <v>-185153303</v>
      </c>
      <c r="I8" s="12">
        <v>-248047206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 t="s">
        <v>15</v>
      </c>
      <c r="B9" s="2"/>
      <c r="C9" s="2"/>
      <c r="D9" s="2">
        <f>D7+D8</f>
        <v>-192190709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 t="s">
        <v>17</v>
      </c>
      <c r="B10" s="2">
        <v>-11536151</v>
      </c>
      <c r="C10" s="2">
        <v>-8866748</v>
      </c>
      <c r="D10" s="2">
        <v>-13622624</v>
      </c>
      <c r="E10" s="2">
        <v>-2149659</v>
      </c>
      <c r="F10" s="2">
        <v>-3045701</v>
      </c>
      <c r="G10" s="2">
        <v>-3151243</v>
      </c>
      <c r="H10" s="12">
        <v>-961515</v>
      </c>
      <c r="I10" s="12">
        <v>-2868480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 t="s">
        <v>20</v>
      </c>
      <c r="B11" s="2">
        <v>349886</v>
      </c>
      <c r="C11" s="2">
        <v>1851202</v>
      </c>
      <c r="D11" s="2">
        <v>2118366</v>
      </c>
      <c r="E11" s="2">
        <v>13483581</v>
      </c>
      <c r="F11" s="2">
        <v>14807230</v>
      </c>
      <c r="G11" s="2">
        <v>15137239</v>
      </c>
      <c r="H11" s="12">
        <v>67078</v>
      </c>
      <c r="I11" s="12">
        <v>3288685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6"/>
      <c r="B12" s="17">
        <f t="shared" ref="B12:C12" si="0">SUM(B7:B11)</f>
        <v>47206733</v>
      </c>
      <c r="C12" s="17">
        <f t="shared" si="0"/>
        <v>-266167771</v>
      </c>
      <c r="D12" s="17">
        <f>SUM(D9:D11)</f>
        <v>-203694967</v>
      </c>
      <c r="E12" s="17">
        <f t="shared" ref="E12:I12" si="1">SUM(E7:E11)</f>
        <v>41263426</v>
      </c>
      <c r="F12" s="17">
        <f t="shared" si="1"/>
        <v>24508506</v>
      </c>
      <c r="G12" s="17">
        <f t="shared" si="1"/>
        <v>44563618</v>
      </c>
      <c r="H12" s="17">
        <f t="shared" si="1"/>
        <v>-60174898</v>
      </c>
      <c r="I12" s="17">
        <f t="shared" si="1"/>
        <v>145551400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0" t="s">
        <v>29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9" t="s">
        <v>31</v>
      </c>
      <c r="B15" s="2">
        <v>-67940491</v>
      </c>
      <c r="C15" s="2">
        <v>-19241964</v>
      </c>
      <c r="D15" s="2">
        <v>-14998361</v>
      </c>
      <c r="E15" s="2">
        <v>-8632568</v>
      </c>
      <c r="F15" s="2">
        <v>-30128135</v>
      </c>
      <c r="G15" s="2">
        <v>-37488064</v>
      </c>
      <c r="H15" s="12">
        <v>-6104699</v>
      </c>
      <c r="I15" s="12">
        <v>-14569680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19" t="s">
        <v>19</v>
      </c>
      <c r="B16" s="2">
        <v>-186585105</v>
      </c>
      <c r="C16" s="2">
        <v>-14228043</v>
      </c>
      <c r="D16" s="2">
        <v>-110935335</v>
      </c>
      <c r="E16" s="2">
        <v>-16472941</v>
      </c>
      <c r="F16" s="2">
        <v>-34574980</v>
      </c>
      <c r="G16" s="2">
        <v>-49374394</v>
      </c>
      <c r="H16" s="12">
        <v>-12447137</v>
      </c>
      <c r="I16" s="12">
        <v>-14891435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0" x14ac:dyDescent="0.25">
      <c r="A17" s="19" t="s">
        <v>33</v>
      </c>
      <c r="B17" s="2">
        <v>441200</v>
      </c>
      <c r="C17" s="2">
        <v>226600</v>
      </c>
      <c r="D17" s="2">
        <v>226600</v>
      </c>
      <c r="E17" s="2">
        <v>75000</v>
      </c>
      <c r="F17" s="2">
        <v>332500</v>
      </c>
      <c r="G17" s="2">
        <v>332500</v>
      </c>
      <c r="H17" s="12">
        <v>75000</v>
      </c>
      <c r="I17" s="12">
        <v>281000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19" t="s">
        <v>34</v>
      </c>
      <c r="B18" s="2">
        <v>-1403203</v>
      </c>
      <c r="C18" s="2">
        <v>315199</v>
      </c>
      <c r="D18" s="2">
        <v>315199</v>
      </c>
      <c r="E18" s="2"/>
      <c r="F18" s="2"/>
      <c r="G18" s="2"/>
      <c r="H18" s="12">
        <v>0</v>
      </c>
      <c r="I18" s="12">
        <v>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1" t="s">
        <v>36</v>
      </c>
      <c r="B19" s="2"/>
      <c r="C19" s="2"/>
      <c r="D19" s="2"/>
      <c r="E19" s="2"/>
      <c r="F19" s="2"/>
      <c r="G19" s="2"/>
      <c r="H19" s="22"/>
      <c r="I19" s="12">
        <v>1800000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19" t="s">
        <v>39</v>
      </c>
      <c r="B20" s="2">
        <v>-75400000</v>
      </c>
      <c r="C20" s="2">
        <v>-3816500</v>
      </c>
      <c r="D20" s="2">
        <v>1275000</v>
      </c>
      <c r="E20" s="2">
        <v>13000000</v>
      </c>
      <c r="F20" s="2">
        <v>14100000</v>
      </c>
      <c r="G20" s="2">
        <v>10000000</v>
      </c>
      <c r="H20" s="12">
        <v>0</v>
      </c>
      <c r="I20" s="12">
        <v>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16"/>
      <c r="B21" s="17">
        <f t="shared" ref="B21:I21" si="2">SUM(B15:B20)</f>
        <v>-330887599</v>
      </c>
      <c r="C21" s="17">
        <f t="shared" si="2"/>
        <v>-36744708</v>
      </c>
      <c r="D21" s="17">
        <f t="shared" si="2"/>
        <v>-124116897</v>
      </c>
      <c r="E21" s="17">
        <f t="shared" si="2"/>
        <v>-12030509</v>
      </c>
      <c r="F21" s="17">
        <f t="shared" si="2"/>
        <v>-50270615</v>
      </c>
      <c r="G21" s="17">
        <f t="shared" si="2"/>
        <v>-76529958</v>
      </c>
      <c r="H21" s="17">
        <f t="shared" si="2"/>
        <v>-18476836</v>
      </c>
      <c r="I21" s="17">
        <f t="shared" si="2"/>
        <v>-27380115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10" t="s">
        <v>44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 t="s">
        <v>45</v>
      </c>
      <c r="B24" s="2">
        <v>40000000</v>
      </c>
      <c r="C24" s="2">
        <v>0</v>
      </c>
      <c r="D24" s="2">
        <v>0</v>
      </c>
      <c r="E24" s="2">
        <v>0</v>
      </c>
      <c r="F24" s="2">
        <v>0</v>
      </c>
      <c r="G24" s="2"/>
      <c r="H24" s="12">
        <v>0</v>
      </c>
      <c r="I24" s="12">
        <v>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 t="s">
        <v>46</v>
      </c>
      <c r="B25" s="2">
        <v>2214301836</v>
      </c>
      <c r="C25" s="2">
        <v>1336853070</v>
      </c>
      <c r="D25" s="2">
        <v>1036047545</v>
      </c>
      <c r="E25" s="2">
        <v>143211905</v>
      </c>
      <c r="F25" s="2">
        <v>529881798</v>
      </c>
      <c r="G25" s="2">
        <v>623218753</v>
      </c>
      <c r="H25" s="12">
        <v>702422782</v>
      </c>
      <c r="I25" s="12">
        <v>850735099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 t="s">
        <v>49</v>
      </c>
      <c r="B26" s="2">
        <v>-1814753022</v>
      </c>
      <c r="C26" s="2">
        <v>-917511330</v>
      </c>
      <c r="D26" s="2">
        <v>-917130398</v>
      </c>
      <c r="E26" s="2">
        <v>-342954553</v>
      </c>
      <c r="F26" s="2">
        <v>-943904552</v>
      </c>
      <c r="G26" s="2">
        <v>-1024126467</v>
      </c>
      <c r="H26" s="12">
        <v>-569715609</v>
      </c>
      <c r="I26" s="12">
        <v>-815573383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12" t="s">
        <v>50</v>
      </c>
      <c r="B27" s="2">
        <v>6086730</v>
      </c>
      <c r="C27" s="2">
        <v>-23377922</v>
      </c>
      <c r="D27" s="2">
        <v>-25553331</v>
      </c>
      <c r="E27" s="2">
        <v>-3707774</v>
      </c>
      <c r="F27" s="2">
        <v>1555299</v>
      </c>
      <c r="G27" s="2">
        <v>40573207</v>
      </c>
      <c r="H27" s="12">
        <v>-19110063</v>
      </c>
      <c r="I27" s="12">
        <v>3238470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 t="s">
        <v>52</v>
      </c>
      <c r="B28" s="2"/>
      <c r="C28" s="2"/>
      <c r="D28" s="2">
        <v>478456684</v>
      </c>
      <c r="E28" s="2">
        <v>274646531</v>
      </c>
      <c r="F28" s="2">
        <v>891859573</v>
      </c>
      <c r="G28" s="2">
        <v>1046408049</v>
      </c>
      <c r="H28" s="12">
        <v>100971924</v>
      </c>
      <c r="I28" s="12">
        <v>144382077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 t="s">
        <v>55</v>
      </c>
      <c r="B29" s="2"/>
      <c r="C29" s="2"/>
      <c r="D29" s="2">
        <v>-101177946</v>
      </c>
      <c r="E29" s="2">
        <v>-15565500</v>
      </c>
      <c r="F29" s="2">
        <v>-315057671</v>
      </c>
      <c r="G29" s="2">
        <v>-445845422</v>
      </c>
      <c r="H29" s="12">
        <v>-58609960</v>
      </c>
      <c r="I29" s="12">
        <v>-135097291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 t="s">
        <v>58</v>
      </c>
      <c r="B30" s="2">
        <v>-125210019</v>
      </c>
      <c r="C30" s="2">
        <v>-86116411</v>
      </c>
      <c r="D30" s="2">
        <v>-127301616</v>
      </c>
      <c r="E30" s="2">
        <v>-61608765</v>
      </c>
      <c r="F30" s="2">
        <v>-123734035</v>
      </c>
      <c r="G30" s="2">
        <v>-194864342</v>
      </c>
      <c r="H30" s="12">
        <v>-68617108</v>
      </c>
      <c r="I30" s="12">
        <v>-145044671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 t="s">
        <v>60</v>
      </c>
      <c r="B31" s="2">
        <v>-19156553</v>
      </c>
      <c r="C31" s="2">
        <v>-5384225</v>
      </c>
      <c r="D31" s="2">
        <v>-5444988</v>
      </c>
      <c r="E31" s="2"/>
      <c r="F31" s="2">
        <v>-60297</v>
      </c>
      <c r="G31" s="2">
        <v>-60297</v>
      </c>
      <c r="H31" s="12">
        <v>0</v>
      </c>
      <c r="I31" s="12">
        <v>-275334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 t="s">
        <v>62</v>
      </c>
      <c r="B32" s="2">
        <v>-1174303</v>
      </c>
      <c r="C32" s="2">
        <v>-713429</v>
      </c>
      <c r="D32" s="2">
        <v>-1297627</v>
      </c>
      <c r="E32" s="2">
        <v>-545624</v>
      </c>
      <c r="F32" s="2">
        <v>-1487327</v>
      </c>
      <c r="G32" s="2">
        <v>-2311143</v>
      </c>
      <c r="H32" s="12">
        <v>-160500</v>
      </c>
      <c r="I32" s="12">
        <v>-1443032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 t="s">
        <v>63</v>
      </c>
      <c r="B33" s="2"/>
      <c r="C33" s="2"/>
      <c r="D33" s="2"/>
      <c r="E33" s="2"/>
      <c r="F33" s="2"/>
      <c r="G33" s="2"/>
      <c r="H33" s="12">
        <v>0</v>
      </c>
      <c r="I33" s="12">
        <v>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16"/>
      <c r="B34" s="17">
        <f t="shared" ref="B34:I34" si="3">SUM(B24:B33)</f>
        <v>300094669</v>
      </c>
      <c r="C34" s="17">
        <f t="shared" si="3"/>
        <v>303749753</v>
      </c>
      <c r="D34" s="17">
        <f t="shared" si="3"/>
        <v>336598323</v>
      </c>
      <c r="E34" s="17">
        <f t="shared" si="3"/>
        <v>-6523780</v>
      </c>
      <c r="F34" s="17">
        <f t="shared" si="3"/>
        <v>39052788</v>
      </c>
      <c r="G34" s="17">
        <f t="shared" si="3"/>
        <v>42992338</v>
      </c>
      <c r="H34" s="17">
        <f t="shared" si="3"/>
        <v>87181466</v>
      </c>
      <c r="I34" s="17">
        <f t="shared" si="3"/>
        <v>-99078065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1" t="s">
        <v>70</v>
      </c>
      <c r="B36" s="16">
        <f t="shared" ref="B36:I36" si="4">SUM(B12,B21,B34)</f>
        <v>16413803</v>
      </c>
      <c r="C36" s="16">
        <f t="shared" si="4"/>
        <v>837274</v>
      </c>
      <c r="D36" s="16">
        <f t="shared" si="4"/>
        <v>8786459</v>
      </c>
      <c r="E36" s="16">
        <f t="shared" si="4"/>
        <v>22709137</v>
      </c>
      <c r="F36" s="16">
        <f t="shared" si="4"/>
        <v>13290679</v>
      </c>
      <c r="G36" s="16">
        <f t="shared" si="4"/>
        <v>11025998</v>
      </c>
      <c r="H36" s="16">
        <f t="shared" si="4"/>
        <v>8529732</v>
      </c>
      <c r="I36" s="16">
        <f t="shared" si="4"/>
        <v>19093220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0" t="s">
        <v>72</v>
      </c>
      <c r="B37" s="2">
        <v>10827388</v>
      </c>
      <c r="C37" s="2">
        <v>17536686</v>
      </c>
      <c r="D37" s="2">
        <v>17536686</v>
      </c>
      <c r="E37" s="2">
        <v>22824992</v>
      </c>
      <c r="F37" s="2">
        <v>22824992</v>
      </c>
      <c r="G37" s="2">
        <v>22824992</v>
      </c>
      <c r="H37" s="12">
        <v>31965960</v>
      </c>
      <c r="I37" s="12">
        <v>31965960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10" t="s">
        <v>73</v>
      </c>
      <c r="B38" s="16">
        <f t="shared" ref="B38:I38" si="5">SUM(B36:B37)</f>
        <v>27241191</v>
      </c>
      <c r="C38" s="16">
        <f t="shared" si="5"/>
        <v>18373960</v>
      </c>
      <c r="D38" s="16">
        <f t="shared" si="5"/>
        <v>26323145</v>
      </c>
      <c r="E38" s="16">
        <f t="shared" si="5"/>
        <v>45534129</v>
      </c>
      <c r="F38" s="16">
        <f t="shared" si="5"/>
        <v>36115671</v>
      </c>
      <c r="G38" s="16">
        <f t="shared" si="5"/>
        <v>33850990</v>
      </c>
      <c r="H38" s="16">
        <f t="shared" si="5"/>
        <v>40495692</v>
      </c>
      <c r="I38" s="16">
        <f t="shared" si="5"/>
        <v>51059180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10"/>
      <c r="B39" s="16"/>
      <c r="C39" s="16"/>
      <c r="D39" s="16"/>
      <c r="E39" s="16"/>
      <c r="F39" s="1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10" t="s">
        <v>77</v>
      </c>
      <c r="B40" s="28">
        <f>B12/('1'!B38/10)</f>
        <v>0.2748896271754207</v>
      </c>
      <c r="C40" s="28">
        <f>C12/('1'!C38/10)</f>
        <v>-1.5499221125152369</v>
      </c>
      <c r="D40" s="28">
        <f>D12/('1'!D38/10)</f>
        <v>-1.1861365948823364</v>
      </c>
      <c r="E40" s="28">
        <f>E12/('1'!E38/10)</f>
        <v>0.24028114356315572</v>
      </c>
      <c r="F40" s="28">
        <f>F12/('1'!F38/10)</f>
        <v>0.14271553333221684</v>
      </c>
      <c r="G40" s="28">
        <f>G12/('1'!G38/10)</f>
        <v>0.2594984986062871</v>
      </c>
      <c r="H40" s="28">
        <f>H12/('1'!H38/10)</f>
        <v>-0.35040457632471556</v>
      </c>
      <c r="I40" s="28">
        <f>I12/('1'!I38/10)</f>
        <v>0.84756066641723604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10" t="s">
        <v>83</v>
      </c>
      <c r="B41" s="2">
        <f>'1'!B38/10</f>
        <v>171729772</v>
      </c>
      <c r="C41" s="2">
        <f>'1'!C38/10</f>
        <v>171729772</v>
      </c>
      <c r="D41" s="2">
        <f>'1'!D38/10</f>
        <v>171729772</v>
      </c>
      <c r="E41" s="2">
        <f>'1'!E38/10</f>
        <v>171729772</v>
      </c>
      <c r="F41" s="2">
        <f>'1'!F38/10</f>
        <v>171729772</v>
      </c>
      <c r="G41" s="2">
        <f>'1'!G38/10</f>
        <v>171729772</v>
      </c>
      <c r="H41" s="2">
        <f>'1'!H38/10</f>
        <v>171729772</v>
      </c>
      <c r="I41" s="2">
        <f>'1'!I38/10</f>
        <v>171729772</v>
      </c>
      <c r="J41" s="2"/>
      <c r="K41" s="2"/>
      <c r="L41" s="2"/>
      <c r="M41" s="2"/>
      <c r="N41" s="2"/>
      <c r="O41" s="2"/>
      <c r="P41" s="2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2.625" defaultRowHeight="15" customHeight="1" x14ac:dyDescent="0.2"/>
  <cols>
    <col min="1" max="1" width="14.5" customWidth="1"/>
    <col min="2" max="2" width="10.875" customWidth="1"/>
    <col min="3" max="3" width="10.375" customWidth="1"/>
    <col min="4" max="5" width="10.25" customWidth="1"/>
    <col min="6" max="6" width="9.875" customWidth="1"/>
    <col min="7" max="26" width="7.625" customWidth="1"/>
  </cols>
  <sheetData>
    <row r="1" spans="1:6" x14ac:dyDescent="0.25">
      <c r="A1" s="1" t="s">
        <v>0</v>
      </c>
    </row>
    <row r="2" spans="1:6" x14ac:dyDescent="0.25">
      <c r="A2" s="1" t="s">
        <v>86</v>
      </c>
    </row>
    <row r="3" spans="1:6" x14ac:dyDescent="0.25">
      <c r="A3" s="1" t="s">
        <v>3</v>
      </c>
    </row>
    <row r="4" spans="1:6" x14ac:dyDescent="0.25">
      <c r="B4" s="4" t="s">
        <v>5</v>
      </c>
      <c r="C4" s="4" t="s">
        <v>6</v>
      </c>
      <c r="D4" s="4" t="s">
        <v>5</v>
      </c>
      <c r="E4" s="4" t="s">
        <v>7</v>
      </c>
      <c r="F4" s="4" t="s">
        <v>6</v>
      </c>
    </row>
    <row r="5" spans="1:6" ht="15.75" x14ac:dyDescent="0.25">
      <c r="B5" s="8">
        <v>42825</v>
      </c>
      <c r="C5" s="8">
        <v>43100</v>
      </c>
      <c r="D5" s="8">
        <v>43190</v>
      </c>
      <c r="E5" s="8">
        <v>43373</v>
      </c>
      <c r="F5" s="8">
        <v>43465</v>
      </c>
    </row>
    <row r="6" spans="1:6" x14ac:dyDescent="0.25">
      <c r="A6" s="14" t="s">
        <v>87</v>
      </c>
      <c r="B6" s="29">
        <f>'2'!B24/'1'!B19</f>
        <v>-1.1272092506381413E-2</v>
      </c>
      <c r="C6" s="29">
        <f>'2'!C24/'1'!C19</f>
        <v>-1.834796496003388E-2</v>
      </c>
      <c r="D6" s="29">
        <f>'2'!D24/'1'!D19</f>
        <v>-2.4329179903041693E-2</v>
      </c>
      <c r="E6" s="29">
        <f>'2'!E24/'1'!E19</f>
        <v>-6.8518528852954397E-3</v>
      </c>
      <c r="F6" s="29">
        <f>'2'!F24/'1'!F19</f>
        <v>-1.2327238407848369E-2</v>
      </c>
    </row>
    <row r="7" spans="1:6" x14ac:dyDescent="0.25">
      <c r="A7" s="14" t="s">
        <v>88</v>
      </c>
      <c r="B7" s="29">
        <f>'2'!B24/'1'!B22</f>
        <v>-1.8188654748299136E-2</v>
      </c>
      <c r="C7" s="29">
        <f>'2'!C24/'1'!C22</f>
        <v>-3.2663972815299334E-2</v>
      </c>
      <c r="D7" s="29">
        <f>'2'!D24/'1'!D22</f>
        <v>-4.3320730974812274E-2</v>
      </c>
      <c r="E7" s="29">
        <f>'2'!E24/'1'!E22</f>
        <v>-1.3010572737544593E-2</v>
      </c>
      <c r="F7" s="29">
        <f>'2'!F24/'1'!F22</f>
        <v>-2.5227852090445473E-2</v>
      </c>
    </row>
    <row r="8" spans="1:6" x14ac:dyDescent="0.25">
      <c r="A8" s="14" t="s">
        <v>89</v>
      </c>
      <c r="B8" s="30">
        <f>'1'!B25/'1'!B22</f>
        <v>1.4867425778476858E-3</v>
      </c>
      <c r="C8" s="30">
        <f>'1'!C25/'1'!C22</f>
        <v>1.3054387184652765E-3</v>
      </c>
      <c r="D8" s="30">
        <f>'1'!D25/'1'!D22</f>
        <v>0.24671538916736901</v>
      </c>
      <c r="E8" s="30">
        <f>'1'!E25/'1'!E22</f>
        <v>0.30887716988749592</v>
      </c>
      <c r="F8" s="30">
        <f>'1'!F25/'1'!F22</f>
        <v>0.36575319921519778</v>
      </c>
    </row>
    <row r="9" spans="1:6" x14ac:dyDescent="0.25">
      <c r="A9" s="14" t="s">
        <v>90</v>
      </c>
      <c r="B9" s="31">
        <f>'1'!B12/'1'!B28</f>
        <v>1.2811813451540228</v>
      </c>
      <c r="C9" s="31">
        <f>'1'!C12/'1'!C28</f>
        <v>1.1272334402667397</v>
      </c>
      <c r="D9" s="31">
        <f>'1'!D12/'1'!D28</f>
        <v>1.635957802335209</v>
      </c>
      <c r="E9" s="31">
        <f>'1'!E12/'1'!E28</f>
        <v>1.6442447762063996</v>
      </c>
      <c r="F9" s="31">
        <f>'1'!F12/'1'!F28</f>
        <v>1.6181357943884691</v>
      </c>
    </row>
    <row r="10" spans="1:6" x14ac:dyDescent="0.25">
      <c r="A10" s="14" t="s">
        <v>91</v>
      </c>
      <c r="B10" s="29">
        <f>'2'!B24/'2'!B6</f>
        <v>-0.11031090148569768</v>
      </c>
      <c r="C10" s="29">
        <f>'2'!C24/'2'!C6</f>
        <v>-0.42244198298853652</v>
      </c>
      <c r="D10" s="29">
        <f>'2'!D24/'2'!D6</f>
        <v>-0.32891103421133677</v>
      </c>
      <c r="E10" s="29">
        <f>'2'!E24/'2'!E6</f>
        <v>-0.31230080028285262</v>
      </c>
      <c r="F10" s="29">
        <f>'2'!F24/'2'!F6</f>
        <v>-0.3017619765509576</v>
      </c>
    </row>
    <row r="11" spans="1:6" x14ac:dyDescent="0.25">
      <c r="A11" s="14" t="s">
        <v>92</v>
      </c>
      <c r="B11" s="29">
        <f>'2'!B13/'2'!B6</f>
        <v>5.3833326029586155E-3</v>
      </c>
      <c r="C11" s="29">
        <f>'2'!C13/'2'!C6</f>
        <v>-0.23365914977205307</v>
      </c>
      <c r="D11" s="29">
        <f>'2'!D13/'2'!D6</f>
        <v>-0.15462416976906024</v>
      </c>
      <c r="E11" s="29">
        <f>'2'!E13/'2'!E6</f>
        <v>-1.1641744759957991E-2</v>
      </c>
      <c r="F11" s="29">
        <f>'2'!F13/'2'!F6</f>
        <v>6.9551316625505281E-3</v>
      </c>
    </row>
    <row r="12" spans="1:6" x14ac:dyDescent="0.25">
      <c r="A12" s="14" t="s">
        <v>93</v>
      </c>
      <c r="B12" s="29">
        <f>'2'!B24/('1'!B22+'1'!B25)</f>
        <v>-1.8161653045432394E-2</v>
      </c>
      <c r="C12" s="29">
        <f>'2'!C24/('1'!C22+'1'!C25)</f>
        <v>-3.262138759288552E-2</v>
      </c>
      <c r="D12" s="29">
        <f>'2'!D24/('1'!D22+'1'!D25)</f>
        <v>-3.4747891420305994E-2</v>
      </c>
      <c r="E12" s="29">
        <f>'2'!E24/('1'!E22+'1'!E25)</f>
        <v>-9.9402549275597121E-3</v>
      </c>
      <c r="F12" s="29">
        <f>'2'!F24/('1'!F22+'1'!F25)</f>
        <v>-1.8471750316925592E-2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Barua</dc:creator>
  <cp:lastModifiedBy>Anik</cp:lastModifiedBy>
  <dcterms:created xsi:type="dcterms:W3CDTF">2017-04-17T04:07:28Z</dcterms:created>
  <dcterms:modified xsi:type="dcterms:W3CDTF">2020-04-11T14:53:26Z</dcterms:modified>
</cp:coreProperties>
</file>