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ik\Google Drive\Financial Statements\Checked &amp; Final\FS Template\Formate_3\Paper &amp; Printing\Q\"/>
    </mc:Choice>
  </mc:AlternateContent>
  <bookViews>
    <workbookView xWindow="0" yWindow="0" windowWidth="20490" windowHeight="7650" activeTab="2"/>
  </bookViews>
  <sheets>
    <sheet name="1" sheetId="1" r:id="rId1"/>
    <sheet name="2" sheetId="2" r:id="rId2"/>
    <sheet name="3" sheetId="3" r:id="rId3"/>
    <sheet name="Ratio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7" i="3" l="1"/>
  <c r="D27" i="3"/>
  <c r="E27" i="3"/>
  <c r="B27" i="3"/>
  <c r="C12" i="2"/>
  <c r="D12" i="2"/>
  <c r="E12" i="2"/>
  <c r="B12" i="2"/>
  <c r="E47" i="1" l="1"/>
  <c r="B19" i="3" l="1"/>
  <c r="C19" i="3"/>
  <c r="D19" i="3"/>
  <c r="E19" i="3"/>
  <c r="B11" i="1" l="1"/>
  <c r="C11" i="1"/>
  <c r="D11" i="1"/>
  <c r="E11" i="1"/>
  <c r="B47" i="1" l="1"/>
  <c r="C47" i="1"/>
  <c r="D47" i="1"/>
  <c r="D12" i="3" l="1"/>
  <c r="D34" i="3" s="1"/>
  <c r="E12" i="3"/>
  <c r="E34" i="3" s="1"/>
  <c r="B12" i="3"/>
  <c r="B34" i="3" s="1"/>
  <c r="C12" i="3"/>
  <c r="C34" i="3" s="1"/>
  <c r="B23" i="2"/>
  <c r="C23" i="2"/>
  <c r="D23" i="2"/>
  <c r="E23" i="2"/>
  <c r="B30" i="1"/>
  <c r="C30" i="1"/>
  <c r="D30" i="1"/>
  <c r="E30" i="1"/>
  <c r="B8" i="4"/>
  <c r="F8" i="4" l="1"/>
  <c r="D53" i="1"/>
  <c r="E8" i="4"/>
  <c r="C53" i="1"/>
  <c r="D8" i="4"/>
  <c r="B53" i="1"/>
  <c r="C8" i="4"/>
  <c r="E29" i="3"/>
  <c r="E31" i="3" s="1"/>
  <c r="E53" i="1"/>
  <c r="D29" i="3"/>
  <c r="D31" i="3" s="1"/>
  <c r="B36" i="1"/>
  <c r="B48" i="1" s="1"/>
  <c r="B49" i="1" s="1"/>
  <c r="C36" i="1"/>
  <c r="C48" i="1" s="1"/>
  <c r="C49" i="1" s="1"/>
  <c r="D36" i="1"/>
  <c r="D48" i="1" s="1"/>
  <c r="D49" i="1" s="1"/>
  <c r="E36" i="1"/>
  <c r="E48" i="1" s="1"/>
  <c r="E49" i="1" s="1"/>
  <c r="B20" i="1"/>
  <c r="B21" i="1" s="1"/>
  <c r="C20" i="1"/>
  <c r="C21" i="1" s="1"/>
  <c r="D20" i="1"/>
  <c r="D21" i="1" s="1"/>
  <c r="E20" i="1"/>
  <c r="E21" i="1" s="1"/>
  <c r="C9" i="4" l="1"/>
  <c r="D9" i="4"/>
  <c r="E9" i="4"/>
  <c r="F9" i="4"/>
  <c r="B9" i="4"/>
  <c r="B10" i="2" l="1"/>
  <c r="B17" i="2" s="1"/>
  <c r="B19" i="2" s="1"/>
  <c r="C10" i="2"/>
  <c r="C17" i="2" s="1"/>
  <c r="C19" i="2" s="1"/>
  <c r="D10" i="2"/>
  <c r="D17" i="2" s="1"/>
  <c r="D19" i="2" s="1"/>
  <c r="E10" i="2"/>
  <c r="E17" i="2" s="1"/>
  <c r="E19" i="2" s="1"/>
  <c r="B11" i="4" l="1"/>
  <c r="D21" i="2"/>
  <c r="D26" i="2" s="1"/>
  <c r="E12" i="4" s="1"/>
  <c r="E21" i="2"/>
  <c r="E26" i="2" s="1"/>
  <c r="F12" i="4" s="1"/>
  <c r="C21" i="2"/>
  <c r="D11" i="4"/>
  <c r="B21" i="2"/>
  <c r="B26" i="2" s="1"/>
  <c r="C12" i="4" s="1"/>
  <c r="C11" i="4"/>
  <c r="B12" i="4" l="1"/>
  <c r="E29" i="2"/>
  <c r="D29" i="2"/>
  <c r="C26" i="2"/>
  <c r="D12" i="4" s="1"/>
  <c r="B29" i="2"/>
  <c r="C10" i="4"/>
  <c r="C6" i="4"/>
  <c r="C7" i="4"/>
  <c r="F11" i="4"/>
  <c r="E11" i="4"/>
  <c r="B7" i="4" l="1"/>
  <c r="B10" i="4"/>
  <c r="B6" i="4"/>
  <c r="C29" i="2"/>
  <c r="C29" i="3"/>
  <c r="C31" i="3" s="1"/>
  <c r="B29" i="3"/>
  <c r="E51" i="1" l="1"/>
  <c r="D10" i="4" l="1"/>
  <c r="D6" i="4"/>
  <c r="F10" i="4"/>
  <c r="F7" i="4"/>
  <c r="F6" i="4"/>
  <c r="E10" i="4"/>
  <c r="E7" i="4"/>
  <c r="E6" i="4"/>
  <c r="B31" i="3" l="1"/>
  <c r="D7" i="4"/>
  <c r="B51" i="1" l="1"/>
  <c r="D51" i="1"/>
  <c r="C51" i="1"/>
</calcChain>
</file>

<file path=xl/sharedStrings.xml><?xml version="1.0" encoding="utf-8"?>
<sst xmlns="http://schemas.openxmlformats.org/spreadsheetml/2006/main" count="117" uniqueCount="96">
  <si>
    <t>Non Current Assets</t>
  </si>
  <si>
    <t>Inventories</t>
  </si>
  <si>
    <t>Current tax</t>
  </si>
  <si>
    <t>Deferred tax</t>
  </si>
  <si>
    <t>Statement of Cash Flows</t>
  </si>
  <si>
    <t>Net increase in cash &amp; cash equivalents</t>
  </si>
  <si>
    <t>Check</t>
  </si>
  <si>
    <t>Quarter 3</t>
  </si>
  <si>
    <t>Quarter 2</t>
  </si>
  <si>
    <t>Quarter 1</t>
  </si>
  <si>
    <t xml:space="preserve">Turnover </t>
  </si>
  <si>
    <t>Cost &amp; Expenses</t>
  </si>
  <si>
    <t>Net Profit before WPPF, WF &amp; Income tax</t>
  </si>
  <si>
    <t>Contribution to WPPF &amp; WF</t>
  </si>
  <si>
    <t>Net Profit before Income tax</t>
  </si>
  <si>
    <t>Provision for Income tax</t>
  </si>
  <si>
    <t>Cash generated from Operations</t>
  </si>
  <si>
    <t>Total Non Current Assets</t>
  </si>
  <si>
    <t>Total Current Assets</t>
  </si>
  <si>
    <t>Total Assets</t>
  </si>
  <si>
    <t>Cash &amp; Cash equivalents</t>
  </si>
  <si>
    <t>Current Assets</t>
  </si>
  <si>
    <t>Non Current Liabilities</t>
  </si>
  <si>
    <t>Total Non Current Liabilities</t>
  </si>
  <si>
    <t>Current  Liabilities</t>
  </si>
  <si>
    <t xml:space="preserve"> Total Current  Liabilities</t>
  </si>
  <si>
    <t>Cash flows from operating activities</t>
  </si>
  <si>
    <t>Cash flows from financing  activities</t>
  </si>
  <si>
    <t>Opening cash &amp; cash equivalents</t>
  </si>
  <si>
    <t>Closing cash  &amp; cash equivalents</t>
  </si>
  <si>
    <t>Net cash provided by (used in) financing  activities</t>
  </si>
  <si>
    <t xml:space="preserve">STATEMENT OF FINANCIAL POSITION </t>
  </si>
  <si>
    <t>AS AT QUARTER END</t>
  </si>
  <si>
    <t>ASSETS</t>
  </si>
  <si>
    <t>EQUITY AND LIABILITIES</t>
  </si>
  <si>
    <t>Shareholders' Equity</t>
  </si>
  <si>
    <t>Total Shareholders' Equity</t>
  </si>
  <si>
    <t xml:space="preserve"> Total  Liabilities</t>
  </si>
  <si>
    <t>TOTAL EQUITY AND LAIBILITITES</t>
  </si>
  <si>
    <t>Net Asset Value Per Share</t>
  </si>
  <si>
    <t>STATEMENT OF PROFIT &amp; LOSS</t>
  </si>
  <si>
    <t>Earning Per Share</t>
  </si>
  <si>
    <t>Profit after Taxation</t>
  </si>
  <si>
    <t>Net Operating Cash Flow per Share</t>
  </si>
  <si>
    <t>Gross Profit</t>
  </si>
  <si>
    <t>Operating Expenses</t>
  </si>
  <si>
    <t>Operating Profit</t>
  </si>
  <si>
    <t>Cash Flows from investing activities</t>
  </si>
  <si>
    <t>Net cash flow from investing activities</t>
  </si>
  <si>
    <t>Ratios</t>
  </si>
  <si>
    <t>As at quarter end</t>
  </si>
  <si>
    <t>Return on Asset (ROA)</t>
  </si>
  <si>
    <t>Return on Equity (ROE)</t>
  </si>
  <si>
    <t>Debt to Equity</t>
  </si>
  <si>
    <t>Current Ratio</t>
  </si>
  <si>
    <t>Net Margin</t>
  </si>
  <si>
    <t>Operating Margin</t>
  </si>
  <si>
    <t>Return on Invested Capital (ROIC)</t>
  </si>
  <si>
    <t>Advances, deposit &amp; prepayments</t>
  </si>
  <si>
    <t>Share Capital</t>
  </si>
  <si>
    <t>Retained earnings</t>
  </si>
  <si>
    <t>Financial expenses</t>
  </si>
  <si>
    <t>Property, plant &amp; equipment</t>
  </si>
  <si>
    <t>Capital work in progress</t>
  </si>
  <si>
    <t>Trade &amp; other receivables</t>
  </si>
  <si>
    <t>Trade and other payables</t>
  </si>
  <si>
    <t>Short term borrowings</t>
  </si>
  <si>
    <t>Long term loan net off current maturity</t>
  </si>
  <si>
    <t>Administrative  &amp; selling expenses</t>
  </si>
  <si>
    <t>Collection from turnover and others</t>
  </si>
  <si>
    <t>Acquisition of property, plant &amp; equipment</t>
  </si>
  <si>
    <t>Long term loan (current portion)</t>
  </si>
  <si>
    <t>Non-operating income</t>
  </si>
  <si>
    <t>HAKKANI</t>
  </si>
  <si>
    <t>Investment in shares</t>
  </si>
  <si>
    <t>Dividend equalisation reserve</t>
  </si>
  <si>
    <t>Revaluation reserve</t>
  </si>
  <si>
    <t>Fair value reserve</t>
  </si>
  <si>
    <t>Unsecured loan</t>
  </si>
  <si>
    <t>Accrued expenses</t>
  </si>
  <si>
    <t>Workers profit participation fund</t>
  </si>
  <si>
    <t>Current tax liabilities</t>
  </si>
  <si>
    <t>Liabiliies for other finance</t>
  </si>
  <si>
    <t>Directors' current account</t>
  </si>
  <si>
    <t>Selling &amp; distribution expenses</t>
  </si>
  <si>
    <t>Payment for material and expenses</t>
  </si>
  <si>
    <t>Interest paid</t>
  </si>
  <si>
    <t>Income tax paid</t>
  </si>
  <si>
    <t>Purchase of shares</t>
  </si>
  <si>
    <t>Sale of shares</t>
  </si>
  <si>
    <t>Short term loan and overdraft</t>
  </si>
  <si>
    <t>Secured long term loan</t>
  </si>
  <si>
    <t>Unsecured loan received</t>
  </si>
  <si>
    <t>Liabilities for other finance</t>
  </si>
  <si>
    <t>Dividend paid</t>
  </si>
  <si>
    <t>Intrest receivable on FDR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</si>
</sst>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8">
    <xf numFmtId="0" fontId="0" fillId="0" borderId="0" xfId="0"/>
    <xf numFmtId="0" fontId="2" fillId="0" borderId="0" xfId="0" applyFont="1"/>
    <xf numFmtId="0" fontId="0" fillId="0" borderId="0" xfId="0" applyFont="1"/>
    <xf numFmtId="43" fontId="0" fillId="0" borderId="0" xfId="1" applyNumberFormat="1" applyFont="1"/>
    <xf numFmtId="164" fontId="0" fillId="0" borderId="0" xfId="1" applyNumberFormat="1" applyFont="1"/>
    <xf numFmtId="164" fontId="2" fillId="0" borderId="0" xfId="1" applyNumberFormat="1" applyFont="1"/>
    <xf numFmtId="0" fontId="2" fillId="0" borderId="0" xfId="0" applyFont="1" applyAlignment="1">
      <alignment horizontal="right"/>
    </xf>
    <xf numFmtId="15" fontId="2" fillId="0" borderId="0" xfId="0" applyNumberFormat="1" applyFont="1" applyAlignment="1">
      <alignment horizontal="right"/>
    </xf>
    <xf numFmtId="0" fontId="3" fillId="0" borderId="0" xfId="0" applyFont="1"/>
    <xf numFmtId="0" fontId="0" fillId="0" borderId="0" xfId="0" applyFont="1" applyAlignment="1">
      <alignment horizontal="left" indent="1"/>
    </xf>
    <xf numFmtId="164" fontId="1" fillId="0" borderId="0" xfId="1" applyNumberFormat="1" applyFont="1"/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43" fontId="2" fillId="0" borderId="0" xfId="0" applyNumberFormat="1" applyFont="1"/>
    <xf numFmtId="0" fontId="3" fillId="0" borderId="0" xfId="0" applyFont="1" applyAlignment="1"/>
    <xf numFmtId="2" fontId="2" fillId="0" borderId="0" xfId="0" applyNumberFormat="1" applyFont="1"/>
    <xf numFmtId="164" fontId="2" fillId="0" borderId="1" xfId="1" applyNumberFormat="1" applyFont="1" applyBorder="1"/>
    <xf numFmtId="164" fontId="2" fillId="0" borderId="2" xfId="1" applyNumberFormat="1" applyFont="1" applyBorder="1"/>
    <xf numFmtId="43" fontId="2" fillId="0" borderId="3" xfId="0" applyNumberFormat="1" applyFont="1" applyBorder="1"/>
    <xf numFmtId="164" fontId="2" fillId="0" borderId="0" xfId="1" applyNumberFormat="1" applyFont="1" applyBorder="1"/>
    <xf numFmtId="2" fontId="2" fillId="0" borderId="3" xfId="0" applyNumberFormat="1" applyFont="1" applyBorder="1"/>
    <xf numFmtId="164" fontId="2" fillId="0" borderId="4" xfId="1" applyNumberFormat="1" applyFont="1" applyBorder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64" fontId="1" fillId="0" borderId="0" xfId="1" applyNumberFormat="1" applyFont="1" applyBorder="1"/>
    <xf numFmtId="0" fontId="0" fillId="0" borderId="0" xfId="0" applyFill="1"/>
    <xf numFmtId="164" fontId="2" fillId="0" borderId="0" xfId="0" applyNumberFormat="1" applyFont="1"/>
    <xf numFmtId="0" fontId="0" fillId="0" borderId="0" xfId="0" applyAlignment="1">
      <alignment horizontal="right"/>
    </xf>
    <xf numFmtId="15" fontId="0" fillId="0" borderId="0" xfId="0" applyNumberFormat="1" applyAlignment="1">
      <alignment horizontal="right"/>
    </xf>
    <xf numFmtId="10" fontId="0" fillId="0" borderId="0" xfId="2" applyNumberFormat="1" applyFont="1"/>
    <xf numFmtId="2" fontId="0" fillId="0" borderId="0" xfId="0" applyNumberFormat="1"/>
    <xf numFmtId="164" fontId="0" fillId="0" borderId="0" xfId="0" applyNumberFormat="1"/>
    <xf numFmtId="164" fontId="0" fillId="0" borderId="0" xfId="0" applyNumberFormat="1" applyFont="1"/>
    <xf numFmtId="164" fontId="2" fillId="0" borderId="1" xfId="0" applyNumberFormat="1" applyFont="1" applyBorder="1"/>
    <xf numFmtId="164" fontId="0" fillId="0" borderId="0" xfId="2" applyNumberFormat="1" applyFont="1"/>
    <xf numFmtId="164" fontId="1" fillId="0" borderId="0" xfId="2" applyNumberFormat="1" applyFont="1"/>
    <xf numFmtId="43" fontId="2" fillId="0" borderId="3" xfId="1" applyNumberFormat="1" applyFont="1" applyFill="1" applyBorder="1"/>
    <xf numFmtId="43" fontId="5" fillId="0" borderId="3" xfId="1" applyNumberFormat="1" applyFont="1" applyFill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workbookViewId="0">
      <pane xSplit="1" ySplit="6" topLeftCell="E7" activePane="bottomRight" state="frozen"/>
      <selection pane="topRight" activeCell="B1" sqref="B1"/>
      <selection pane="bottomLeft" activeCell="A5" sqref="A5"/>
      <selection pane="bottomRight" activeCell="B1" sqref="B1:B1048576"/>
    </sheetView>
  </sheetViews>
  <sheetFormatPr defaultRowHeight="15" x14ac:dyDescent="0.25"/>
  <cols>
    <col min="1" max="1" width="49.28515625" customWidth="1"/>
    <col min="2" max="2" width="14.28515625" bestFit="1" customWidth="1"/>
    <col min="3" max="3" width="17.28515625" customWidth="1"/>
    <col min="4" max="4" width="18.140625" customWidth="1"/>
    <col min="5" max="5" width="17.28515625" customWidth="1"/>
    <col min="6" max="6" width="14.28515625" bestFit="1" customWidth="1"/>
  </cols>
  <sheetData>
    <row r="1" spans="1:6" ht="15.75" x14ac:dyDescent="0.25">
      <c r="A1" s="8" t="s">
        <v>73</v>
      </c>
    </row>
    <row r="2" spans="1:6" ht="15.75" x14ac:dyDescent="0.25">
      <c r="A2" s="8" t="s">
        <v>31</v>
      </c>
    </row>
    <row r="3" spans="1:6" ht="15.75" x14ac:dyDescent="0.25">
      <c r="A3" s="8" t="s">
        <v>32</v>
      </c>
    </row>
    <row r="4" spans="1:6" ht="15.75" x14ac:dyDescent="0.25">
      <c r="A4" s="8"/>
      <c r="B4" s="22"/>
      <c r="C4" s="22"/>
      <c r="D4" s="22"/>
      <c r="E4" s="22"/>
    </row>
    <row r="5" spans="1:6" x14ac:dyDescent="0.25">
      <c r="B5" s="6" t="s">
        <v>7</v>
      </c>
      <c r="C5" s="6" t="s">
        <v>9</v>
      </c>
      <c r="D5" s="6" t="s">
        <v>8</v>
      </c>
      <c r="E5" s="6" t="s">
        <v>7</v>
      </c>
      <c r="F5" s="6"/>
    </row>
    <row r="6" spans="1:6" x14ac:dyDescent="0.25">
      <c r="B6" s="7">
        <v>43190</v>
      </c>
      <c r="C6" s="7">
        <v>43373</v>
      </c>
      <c r="D6" s="7">
        <v>43465</v>
      </c>
      <c r="E6" s="7">
        <v>43555</v>
      </c>
      <c r="F6" s="7"/>
    </row>
    <row r="7" spans="1:6" x14ac:dyDescent="0.25">
      <c r="A7" s="11" t="s">
        <v>33</v>
      </c>
      <c r="B7" s="4"/>
      <c r="C7" s="4"/>
      <c r="D7" s="4"/>
      <c r="E7" s="4"/>
      <c r="F7" s="4"/>
    </row>
    <row r="8" spans="1:6" x14ac:dyDescent="0.25">
      <c r="A8" s="1" t="s">
        <v>0</v>
      </c>
      <c r="B8" s="4"/>
      <c r="C8" s="4"/>
      <c r="D8" s="4"/>
      <c r="E8" s="4"/>
      <c r="F8" s="4"/>
    </row>
    <row r="9" spans="1:6" x14ac:dyDescent="0.25">
      <c r="A9" t="s">
        <v>62</v>
      </c>
      <c r="B9" s="31">
        <v>594409506</v>
      </c>
      <c r="C9" s="4">
        <v>621938585</v>
      </c>
      <c r="D9" s="4">
        <v>615320827</v>
      </c>
      <c r="E9" s="4">
        <v>893094255</v>
      </c>
      <c r="F9" s="4"/>
    </row>
    <row r="10" spans="1:6" x14ac:dyDescent="0.25">
      <c r="A10" t="s">
        <v>63</v>
      </c>
      <c r="B10" s="31">
        <v>219559828</v>
      </c>
      <c r="C10" s="4">
        <v>249899449</v>
      </c>
      <c r="D10" s="4">
        <v>263389391</v>
      </c>
      <c r="E10" s="4">
        <v>14218124</v>
      </c>
      <c r="F10" s="4"/>
    </row>
    <row r="11" spans="1:6" x14ac:dyDescent="0.25">
      <c r="A11" s="1" t="s">
        <v>17</v>
      </c>
      <c r="B11" s="17">
        <f>SUM(B9:B10)</f>
        <v>813969334</v>
      </c>
      <c r="C11" s="17">
        <f>SUM(C9:C10)</f>
        <v>871838034</v>
      </c>
      <c r="D11" s="17">
        <f>SUM(D9:D10)</f>
        <v>878710218</v>
      </c>
      <c r="E11" s="17">
        <f>SUM(E9:E10)</f>
        <v>907312379</v>
      </c>
      <c r="F11" s="5"/>
    </row>
    <row r="12" spans="1:6" x14ac:dyDescent="0.25">
      <c r="A12" s="1"/>
      <c r="B12" s="5"/>
      <c r="C12" s="5"/>
      <c r="D12" s="5"/>
      <c r="E12" s="5"/>
      <c r="F12" s="5"/>
    </row>
    <row r="13" spans="1:6" x14ac:dyDescent="0.25">
      <c r="A13" s="1" t="s">
        <v>21</v>
      </c>
      <c r="B13" s="4"/>
      <c r="C13" s="4"/>
      <c r="D13" s="4"/>
      <c r="E13" s="4"/>
      <c r="F13" s="4"/>
    </row>
    <row r="14" spans="1:6" x14ac:dyDescent="0.25">
      <c r="A14" t="s">
        <v>1</v>
      </c>
      <c r="B14" s="31">
        <v>76328126</v>
      </c>
      <c r="C14" s="4">
        <v>76958374</v>
      </c>
      <c r="D14" s="4">
        <v>85178971</v>
      </c>
      <c r="E14" s="4">
        <v>97450069</v>
      </c>
      <c r="F14" s="4"/>
    </row>
    <row r="15" spans="1:6" x14ac:dyDescent="0.25">
      <c r="A15" s="2" t="s">
        <v>74</v>
      </c>
      <c r="B15" s="31">
        <v>25140061</v>
      </c>
      <c r="C15" s="4">
        <v>24610625</v>
      </c>
      <c r="D15" s="4">
        <v>23339933</v>
      </c>
      <c r="E15" s="4">
        <v>23850554</v>
      </c>
      <c r="F15" s="4"/>
    </row>
    <row r="16" spans="1:6" x14ac:dyDescent="0.25">
      <c r="A16" t="s">
        <v>64</v>
      </c>
      <c r="B16" s="31">
        <v>127952794</v>
      </c>
      <c r="C16" s="4">
        <v>132542783</v>
      </c>
      <c r="D16" s="4">
        <v>148383726</v>
      </c>
      <c r="E16" s="4">
        <v>89141564</v>
      </c>
      <c r="F16" s="4"/>
    </row>
    <row r="17" spans="1:6" x14ac:dyDescent="0.25">
      <c r="A17" t="s">
        <v>58</v>
      </c>
      <c r="B17" s="31">
        <v>173209861</v>
      </c>
      <c r="C17" s="4">
        <v>160888611</v>
      </c>
      <c r="D17" s="4">
        <v>176360753</v>
      </c>
      <c r="E17" s="4">
        <v>138184910</v>
      </c>
      <c r="F17" s="4"/>
    </row>
    <row r="18" spans="1:6" x14ac:dyDescent="0.25">
      <c r="A18" t="s">
        <v>95</v>
      </c>
      <c r="B18" s="31">
        <v>0</v>
      </c>
      <c r="C18" s="4">
        <v>16821</v>
      </c>
      <c r="D18" s="4">
        <v>16821</v>
      </c>
      <c r="E18" s="4">
        <v>0</v>
      </c>
      <c r="F18" s="4"/>
    </row>
    <row r="19" spans="1:6" x14ac:dyDescent="0.25">
      <c r="A19" t="s">
        <v>20</v>
      </c>
      <c r="B19" s="31">
        <v>2926180</v>
      </c>
      <c r="C19" s="4">
        <v>10977800</v>
      </c>
      <c r="D19" s="4">
        <v>6301788</v>
      </c>
      <c r="E19" s="4">
        <v>10994505</v>
      </c>
      <c r="F19" s="4"/>
    </row>
    <row r="20" spans="1:6" x14ac:dyDescent="0.25">
      <c r="A20" s="1" t="s">
        <v>18</v>
      </c>
      <c r="B20" s="16">
        <f>SUM(B14:B19)</f>
        <v>405557022</v>
      </c>
      <c r="C20" s="16">
        <f>SUM(C14:C19)</f>
        <v>405995014</v>
      </c>
      <c r="D20" s="16">
        <f>SUM(D14:D19)</f>
        <v>439581992</v>
      </c>
      <c r="E20" s="16">
        <f>SUM(E14:E19)</f>
        <v>359621602</v>
      </c>
      <c r="F20" s="5"/>
    </row>
    <row r="21" spans="1:6" ht="15.75" thickBot="1" x14ac:dyDescent="0.3">
      <c r="A21" s="1" t="s">
        <v>19</v>
      </c>
      <c r="B21" s="21">
        <f>B11+B20</f>
        <v>1219526356</v>
      </c>
      <c r="C21" s="21">
        <f>C11+C20</f>
        <v>1277833048</v>
      </c>
      <c r="D21" s="21">
        <f>D11+D20</f>
        <v>1318292210</v>
      </c>
      <c r="E21" s="21">
        <f>E11+E20</f>
        <v>1266933981</v>
      </c>
      <c r="F21" s="5"/>
    </row>
    <row r="22" spans="1:6" x14ac:dyDescent="0.25">
      <c r="A22" s="1"/>
      <c r="B22" s="5"/>
      <c r="C22" s="5"/>
      <c r="D22" s="5"/>
      <c r="E22" s="5"/>
      <c r="F22" s="5"/>
    </row>
    <row r="23" spans="1:6" x14ac:dyDescent="0.25">
      <c r="A23" s="12" t="s">
        <v>34</v>
      </c>
      <c r="B23" s="4"/>
      <c r="C23" s="4"/>
      <c r="D23" s="4"/>
      <c r="E23" s="4"/>
      <c r="F23" s="4"/>
    </row>
    <row r="24" spans="1:6" x14ac:dyDescent="0.25">
      <c r="A24" s="1" t="s">
        <v>35</v>
      </c>
      <c r="B24" s="4"/>
      <c r="C24" s="4"/>
      <c r="D24" s="4"/>
      <c r="E24" s="4"/>
      <c r="F24" s="4"/>
    </row>
    <row r="25" spans="1:6" x14ac:dyDescent="0.25">
      <c r="A25" t="s">
        <v>59</v>
      </c>
      <c r="B25" s="31">
        <v>190000000</v>
      </c>
      <c r="C25" s="4">
        <v>190000000</v>
      </c>
      <c r="D25" s="4">
        <v>190000000</v>
      </c>
      <c r="E25" s="4">
        <v>190000000</v>
      </c>
      <c r="F25" s="4"/>
    </row>
    <row r="26" spans="1:6" x14ac:dyDescent="0.25">
      <c r="A26" s="2" t="s">
        <v>75</v>
      </c>
      <c r="B26" s="32">
        <v>15000000</v>
      </c>
      <c r="C26" s="10">
        <v>15000000</v>
      </c>
      <c r="D26" s="10">
        <v>15000000</v>
      </c>
      <c r="E26" s="10">
        <v>15000000</v>
      </c>
      <c r="F26" s="4"/>
    </row>
    <row r="27" spans="1:6" x14ac:dyDescent="0.25">
      <c r="A27" s="2" t="s">
        <v>76</v>
      </c>
      <c r="B27" s="32">
        <v>303202169</v>
      </c>
      <c r="C27" s="10">
        <v>297293511</v>
      </c>
      <c r="D27" s="10">
        <v>294437377</v>
      </c>
      <c r="E27" s="10">
        <v>291581243</v>
      </c>
      <c r="F27" s="4"/>
    </row>
    <row r="28" spans="1:6" x14ac:dyDescent="0.25">
      <c r="A28" s="2" t="s">
        <v>77</v>
      </c>
      <c r="B28" s="32">
        <v>4462504</v>
      </c>
      <c r="C28" s="10">
        <v>2202517</v>
      </c>
      <c r="D28" s="10">
        <v>1132597</v>
      </c>
      <c r="E28" s="10">
        <v>1550803</v>
      </c>
      <c r="F28" s="4"/>
    </row>
    <row r="29" spans="1:6" x14ac:dyDescent="0.25">
      <c r="A29" t="s">
        <v>60</v>
      </c>
      <c r="B29" s="31">
        <v>8248378</v>
      </c>
      <c r="C29" s="4">
        <v>12233140</v>
      </c>
      <c r="D29" s="4">
        <v>2474976</v>
      </c>
      <c r="E29" s="4">
        <v>-2206761</v>
      </c>
      <c r="F29" s="4"/>
    </row>
    <row r="30" spans="1:6" x14ac:dyDescent="0.25">
      <c r="A30" s="1" t="s">
        <v>36</v>
      </c>
      <c r="B30" s="33">
        <f>SUM(B25:B29)</f>
        <v>520913051</v>
      </c>
      <c r="C30" s="33">
        <f>SUM(C25:C29)</f>
        <v>516729168</v>
      </c>
      <c r="D30" s="33">
        <f>SUM(D25:D29)</f>
        <v>503044950</v>
      </c>
      <c r="E30" s="33">
        <f>SUM(E25:E29)</f>
        <v>495925285</v>
      </c>
      <c r="F30" s="4"/>
    </row>
    <row r="31" spans="1:6" x14ac:dyDescent="0.25">
      <c r="A31" s="1"/>
      <c r="B31" s="5"/>
      <c r="C31" s="5"/>
      <c r="D31" s="5"/>
      <c r="E31" s="5"/>
      <c r="F31" s="5"/>
    </row>
    <row r="32" spans="1:6" x14ac:dyDescent="0.25">
      <c r="A32" s="1" t="s">
        <v>22</v>
      </c>
      <c r="B32" s="4"/>
      <c r="C32" s="4"/>
      <c r="D32" s="4"/>
      <c r="E32" s="4"/>
      <c r="F32" s="4"/>
    </row>
    <row r="33" spans="1:6" x14ac:dyDescent="0.25">
      <c r="A33" t="s">
        <v>3</v>
      </c>
      <c r="B33" s="31">
        <v>88423186</v>
      </c>
      <c r="C33" s="4">
        <v>89401258</v>
      </c>
      <c r="D33" s="4">
        <v>88951101</v>
      </c>
      <c r="E33" s="4">
        <v>93683276</v>
      </c>
      <c r="F33" s="4"/>
    </row>
    <row r="34" spans="1:6" x14ac:dyDescent="0.25">
      <c r="A34" s="2" t="s">
        <v>78</v>
      </c>
      <c r="B34" s="31">
        <v>43693290</v>
      </c>
      <c r="C34" s="4">
        <v>43693290</v>
      </c>
      <c r="D34" s="4">
        <v>43693290</v>
      </c>
      <c r="E34" s="4">
        <v>43693290</v>
      </c>
      <c r="F34" s="4"/>
    </row>
    <row r="35" spans="1:6" x14ac:dyDescent="0.25">
      <c r="A35" s="2" t="s">
        <v>67</v>
      </c>
      <c r="B35" s="31">
        <v>157266220</v>
      </c>
      <c r="C35" s="4">
        <v>165763647</v>
      </c>
      <c r="D35" s="4">
        <v>176286888</v>
      </c>
      <c r="E35" s="4">
        <v>181257976</v>
      </c>
      <c r="F35" s="4"/>
    </row>
    <row r="36" spans="1:6" x14ac:dyDescent="0.25">
      <c r="A36" s="1" t="s">
        <v>23</v>
      </c>
      <c r="B36" s="17">
        <f>SUM(B33:B35)</f>
        <v>289382696</v>
      </c>
      <c r="C36" s="17">
        <f>SUM(C33:C35)</f>
        <v>298858195</v>
      </c>
      <c r="D36" s="17">
        <f>SUM(D33:D35)</f>
        <v>308931279</v>
      </c>
      <c r="E36" s="17">
        <f>SUM(E33:E35)</f>
        <v>318634542</v>
      </c>
      <c r="F36" s="5"/>
    </row>
    <row r="37" spans="1:6" x14ac:dyDescent="0.25">
      <c r="A37" s="1"/>
      <c r="B37" s="5"/>
      <c r="C37" s="5"/>
      <c r="D37" s="5"/>
      <c r="E37" s="5"/>
      <c r="F37" s="5"/>
    </row>
    <row r="38" spans="1:6" x14ac:dyDescent="0.25">
      <c r="A38" s="1" t="s">
        <v>24</v>
      </c>
      <c r="B38" s="4"/>
      <c r="C38" s="4"/>
      <c r="D38" s="4"/>
      <c r="E38" s="4"/>
      <c r="F38" s="4"/>
    </row>
    <row r="39" spans="1:6" x14ac:dyDescent="0.25">
      <c r="A39" t="s">
        <v>71</v>
      </c>
      <c r="B39" s="31">
        <v>7974000</v>
      </c>
      <c r="C39" s="4">
        <v>10632000</v>
      </c>
      <c r="D39" s="4">
        <v>5316000</v>
      </c>
      <c r="E39" s="4">
        <v>5316000</v>
      </c>
      <c r="F39" s="4"/>
    </row>
    <row r="40" spans="1:6" x14ac:dyDescent="0.25">
      <c r="A40" s="2" t="s">
        <v>66</v>
      </c>
      <c r="B40" s="32">
        <v>341793186</v>
      </c>
      <c r="C40" s="10">
        <v>337482571</v>
      </c>
      <c r="D40" s="10">
        <v>400037493</v>
      </c>
      <c r="E40" s="10">
        <v>395786628</v>
      </c>
      <c r="F40" s="4"/>
    </row>
    <row r="41" spans="1:6" x14ac:dyDescent="0.25">
      <c r="A41" s="2" t="s">
        <v>79</v>
      </c>
      <c r="B41">
        <v>12356005</v>
      </c>
      <c r="C41" s="4">
        <v>12172856</v>
      </c>
      <c r="D41" s="4">
        <v>13146904</v>
      </c>
      <c r="E41" s="4">
        <v>11205213</v>
      </c>
      <c r="F41" s="4"/>
    </row>
    <row r="42" spans="1:6" x14ac:dyDescent="0.25">
      <c r="A42" s="2" t="s">
        <v>80</v>
      </c>
      <c r="B42" s="31">
        <v>589829</v>
      </c>
      <c r="C42" s="4">
        <v>589829</v>
      </c>
      <c r="D42" s="4">
        <v>589829</v>
      </c>
      <c r="E42" s="4">
        <v>589829</v>
      </c>
      <c r="F42" s="4"/>
    </row>
    <row r="43" spans="1:6" x14ac:dyDescent="0.25">
      <c r="A43" t="s">
        <v>65</v>
      </c>
      <c r="B43" s="31">
        <v>32728668</v>
      </c>
      <c r="C43" s="4">
        <v>86331143</v>
      </c>
      <c r="D43" s="4">
        <v>65428340</v>
      </c>
      <c r="E43" s="4">
        <v>18901039</v>
      </c>
      <c r="F43" s="4"/>
    </row>
    <row r="44" spans="1:6" x14ac:dyDescent="0.25">
      <c r="A44" t="s">
        <v>81</v>
      </c>
      <c r="B44" s="31">
        <v>6539336</v>
      </c>
      <c r="C44" s="4">
        <v>7760585</v>
      </c>
      <c r="D44" s="4">
        <v>8490608</v>
      </c>
      <c r="E44" s="4">
        <v>9212617</v>
      </c>
      <c r="F44" s="4"/>
    </row>
    <row r="45" spans="1:6" x14ac:dyDescent="0.25">
      <c r="A45" t="s">
        <v>82</v>
      </c>
      <c r="B45" s="31">
        <v>2649581</v>
      </c>
      <c r="C45" s="4">
        <v>2676701</v>
      </c>
      <c r="D45" s="4">
        <v>2706806</v>
      </c>
      <c r="E45" s="4">
        <v>6762827</v>
      </c>
      <c r="F45" s="4"/>
    </row>
    <row r="46" spans="1:6" x14ac:dyDescent="0.25">
      <c r="A46" t="s">
        <v>83</v>
      </c>
      <c r="B46" s="31">
        <v>4600000</v>
      </c>
      <c r="C46" s="4">
        <v>4600000</v>
      </c>
      <c r="D46" s="4">
        <v>4600000</v>
      </c>
      <c r="E46" s="4">
        <v>4600000</v>
      </c>
      <c r="F46" s="4"/>
    </row>
    <row r="47" spans="1:6" x14ac:dyDescent="0.25">
      <c r="A47" s="1" t="s">
        <v>25</v>
      </c>
      <c r="B47" s="16">
        <f>SUM(B39:B46)</f>
        <v>409230605</v>
      </c>
      <c r="C47" s="16">
        <f>SUM(C39:C46)</f>
        <v>462245685</v>
      </c>
      <c r="D47" s="16">
        <f>SUM(D39:D46)</f>
        <v>500315980</v>
      </c>
      <c r="E47" s="16">
        <f>SUM(E39:E46)</f>
        <v>452374153</v>
      </c>
      <c r="F47" s="5"/>
    </row>
    <row r="48" spans="1:6" x14ac:dyDescent="0.25">
      <c r="A48" s="1" t="s">
        <v>37</v>
      </c>
      <c r="B48" s="17">
        <f>B36+B47</f>
        <v>698613301</v>
      </c>
      <c r="C48" s="17">
        <f>C36+C47</f>
        <v>761103880</v>
      </c>
      <c r="D48" s="17">
        <f>D36+D47</f>
        <v>809247259</v>
      </c>
      <c r="E48" s="17">
        <f>E36+E47</f>
        <v>771008695</v>
      </c>
      <c r="F48" s="5"/>
    </row>
    <row r="49" spans="1:6" ht="15.75" thickBot="1" x14ac:dyDescent="0.3">
      <c r="A49" s="1" t="s">
        <v>38</v>
      </c>
      <c r="B49" s="21">
        <f>B30+B48</f>
        <v>1219526352</v>
      </c>
      <c r="C49" s="21">
        <f>C30+C48</f>
        <v>1277833048</v>
      </c>
      <c r="D49" s="21">
        <f>D30+D48</f>
        <v>1312292209</v>
      </c>
      <c r="E49" s="21">
        <f>E30+E48</f>
        <v>1266933980</v>
      </c>
      <c r="F49" s="5"/>
    </row>
    <row r="50" spans="1:6" x14ac:dyDescent="0.25">
      <c r="B50" s="4"/>
      <c r="C50" s="4"/>
      <c r="D50" s="4"/>
      <c r="E50" s="4"/>
      <c r="F50" s="4"/>
    </row>
    <row r="51" spans="1:6" x14ac:dyDescent="0.25">
      <c r="A51" t="s">
        <v>6</v>
      </c>
      <c r="B51" t="str">
        <f>IF(B21=B49,"Balanced","Not Balanced")</f>
        <v>Not Balanced</v>
      </c>
      <c r="C51" t="str">
        <f>IF(C21=C49,"Balanced","Not Balanced")</f>
        <v>Balanced</v>
      </c>
      <c r="D51" s="25" t="str">
        <f>IF(D21=D49,"Balanced","Not Balanced")</f>
        <v>Not Balanced</v>
      </c>
      <c r="E51" s="25" t="str">
        <f>IF(E21=E49,"Balanced","Not Balanced")</f>
        <v>Not Balanced</v>
      </c>
    </row>
    <row r="53" spans="1:6" s="1" customFormat="1" x14ac:dyDescent="0.25">
      <c r="A53" s="1" t="s">
        <v>39</v>
      </c>
      <c r="B53" s="18">
        <f>B30/(B25/10)</f>
        <v>27.416476368421051</v>
      </c>
      <c r="C53" s="18">
        <f>C30/(C25/10)</f>
        <v>27.196272</v>
      </c>
      <c r="D53" s="18">
        <f>D30/(D25/10)</f>
        <v>26.476050000000001</v>
      </c>
      <c r="E53" s="18">
        <f>E30/(E25/10)</f>
        <v>26.101330789473685</v>
      </c>
      <c r="F53" s="1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workbookViewId="0">
      <pane xSplit="1" ySplit="6" topLeftCell="B7" activePane="bottomRight" state="frozen"/>
      <selection pane="topRight" activeCell="B1" sqref="B1"/>
      <selection pane="bottomLeft" activeCell="A4" sqref="A4"/>
      <selection pane="bottomRight" activeCell="B1" sqref="B1:B1048576"/>
    </sheetView>
  </sheetViews>
  <sheetFormatPr defaultRowHeight="15" x14ac:dyDescent="0.25"/>
  <cols>
    <col min="1" max="1" width="42.28515625" customWidth="1"/>
    <col min="2" max="2" width="15" bestFit="1" customWidth="1"/>
    <col min="3" max="3" width="15.140625" customWidth="1"/>
    <col min="4" max="4" width="14.28515625" bestFit="1" customWidth="1"/>
    <col min="5" max="5" width="18.28515625" customWidth="1"/>
  </cols>
  <sheetData>
    <row r="1" spans="1:5" ht="15.75" x14ac:dyDescent="0.25">
      <c r="A1" s="8" t="s">
        <v>73</v>
      </c>
    </row>
    <row r="2" spans="1:5" ht="17.25" customHeight="1" x14ac:dyDescent="0.25">
      <c r="A2" s="14" t="s">
        <v>40</v>
      </c>
    </row>
    <row r="3" spans="1:5" ht="17.25" customHeight="1" x14ac:dyDescent="0.25">
      <c r="A3" s="8" t="s">
        <v>32</v>
      </c>
    </row>
    <row r="4" spans="1:5" ht="17.25" customHeight="1" x14ac:dyDescent="0.25">
      <c r="A4" s="8"/>
      <c r="B4" s="22"/>
      <c r="C4" s="22"/>
      <c r="D4" s="22"/>
      <c r="E4" s="22"/>
    </row>
    <row r="5" spans="1:5" x14ac:dyDescent="0.25">
      <c r="B5" s="6" t="s">
        <v>7</v>
      </c>
      <c r="C5" s="6" t="s">
        <v>9</v>
      </c>
      <c r="D5" s="6" t="s">
        <v>8</v>
      </c>
      <c r="E5" s="6" t="s">
        <v>7</v>
      </c>
    </row>
    <row r="6" spans="1:5" x14ac:dyDescent="0.25">
      <c r="B6" s="7">
        <v>43190</v>
      </c>
      <c r="C6" s="7">
        <v>43373</v>
      </c>
      <c r="D6" s="7">
        <v>43465</v>
      </c>
      <c r="E6" s="7">
        <v>43555</v>
      </c>
    </row>
    <row r="7" spans="1:5" x14ac:dyDescent="0.25">
      <c r="B7" s="7"/>
      <c r="C7" s="7"/>
      <c r="D7" s="7"/>
      <c r="E7" s="7"/>
    </row>
    <row r="8" spans="1:5" x14ac:dyDescent="0.25">
      <c r="A8" s="1" t="s">
        <v>10</v>
      </c>
      <c r="B8" s="34">
        <v>207670389</v>
      </c>
      <c r="C8" s="35">
        <v>127223666</v>
      </c>
      <c r="D8" s="35">
        <v>247606541</v>
      </c>
      <c r="E8" s="35">
        <v>367692254</v>
      </c>
    </row>
    <row r="9" spans="1:5" x14ac:dyDescent="0.25">
      <c r="A9" s="1" t="s">
        <v>11</v>
      </c>
      <c r="B9" s="34">
        <v>191216200</v>
      </c>
      <c r="C9" s="34">
        <v>110836251</v>
      </c>
      <c r="D9" s="34">
        <v>220799252</v>
      </c>
      <c r="E9" s="34">
        <v>328500502</v>
      </c>
    </row>
    <row r="10" spans="1:5" s="2" customFormat="1" x14ac:dyDescent="0.25">
      <c r="A10" s="1" t="s">
        <v>44</v>
      </c>
      <c r="B10" s="16">
        <f t="shared" ref="B10:E10" si="0">B8-B9</f>
        <v>16454189</v>
      </c>
      <c r="C10" s="16">
        <f t="shared" si="0"/>
        <v>16387415</v>
      </c>
      <c r="D10" s="16">
        <f t="shared" si="0"/>
        <v>26807289</v>
      </c>
      <c r="E10" s="16">
        <f t="shared" si="0"/>
        <v>39191752</v>
      </c>
    </row>
    <row r="11" spans="1:5" s="2" customFormat="1" x14ac:dyDescent="0.25">
      <c r="A11" s="1"/>
      <c r="B11" s="19"/>
      <c r="C11" s="19"/>
      <c r="D11" s="19"/>
      <c r="E11" s="19"/>
    </row>
    <row r="12" spans="1:5" s="2" customFormat="1" x14ac:dyDescent="0.25">
      <c r="A12" s="1" t="s">
        <v>45</v>
      </c>
      <c r="B12" s="26">
        <f>SUM(B13:B15)</f>
        <v>36123404</v>
      </c>
      <c r="C12" s="26">
        <f t="shared" ref="C12:E12" si="1">SUM(C13:C15)</f>
        <v>20541700</v>
      </c>
      <c r="D12" s="26">
        <f t="shared" si="1"/>
        <v>38883598</v>
      </c>
      <c r="E12" s="26">
        <f t="shared" si="1"/>
        <v>53600924</v>
      </c>
    </row>
    <row r="13" spans="1:5" s="2" customFormat="1" x14ac:dyDescent="0.25">
      <c r="A13" s="2" t="s">
        <v>68</v>
      </c>
      <c r="B13" s="32">
        <v>10202065</v>
      </c>
      <c r="C13" s="24">
        <v>4588415</v>
      </c>
      <c r="D13" s="24">
        <v>8814886</v>
      </c>
      <c r="E13" s="24">
        <v>13665322</v>
      </c>
    </row>
    <row r="14" spans="1:5" s="2" customFormat="1" x14ac:dyDescent="0.25">
      <c r="A14" s="2" t="s">
        <v>61</v>
      </c>
      <c r="B14" s="32">
        <v>25519061</v>
      </c>
      <c r="C14" s="24">
        <v>15948285</v>
      </c>
      <c r="D14" s="24">
        <v>29996793</v>
      </c>
      <c r="E14" s="24">
        <v>39623934</v>
      </c>
    </row>
    <row r="15" spans="1:5" s="2" customFormat="1" x14ac:dyDescent="0.25">
      <c r="A15" s="2" t="s">
        <v>84</v>
      </c>
      <c r="B15" s="32">
        <v>402278</v>
      </c>
      <c r="C15" s="24">
        <v>5000</v>
      </c>
      <c r="D15" s="24">
        <v>71919</v>
      </c>
      <c r="E15" s="24">
        <v>311668</v>
      </c>
    </row>
    <row r="16" spans="1:5" s="2" customFormat="1" x14ac:dyDescent="0.25">
      <c r="B16" s="32"/>
      <c r="C16" s="24"/>
      <c r="D16" s="24"/>
      <c r="E16" s="24"/>
    </row>
    <row r="17" spans="1:6" s="2" customFormat="1" x14ac:dyDescent="0.25">
      <c r="A17" s="1" t="s">
        <v>46</v>
      </c>
      <c r="B17" s="16">
        <f>B10-B12</f>
        <v>-19669215</v>
      </c>
      <c r="C17" s="16">
        <f>C10-C12</f>
        <v>-4154285</v>
      </c>
      <c r="D17" s="16">
        <f>D10-D12</f>
        <v>-12076309</v>
      </c>
      <c r="E17" s="16">
        <f>E10-E12</f>
        <v>-14409172</v>
      </c>
    </row>
    <row r="18" spans="1:6" s="2" customFormat="1" x14ac:dyDescent="0.25">
      <c r="A18" s="2" t="s">
        <v>72</v>
      </c>
      <c r="B18" s="32">
        <v>719316</v>
      </c>
      <c r="C18" s="10">
        <v>303808</v>
      </c>
      <c r="D18" s="10">
        <v>1591403</v>
      </c>
      <c r="E18" s="10">
        <v>1840576</v>
      </c>
    </row>
    <row r="19" spans="1:6" x14ac:dyDescent="0.25">
      <c r="A19" s="1" t="s">
        <v>12</v>
      </c>
      <c r="B19" s="16">
        <f>SUM(B17:B18)</f>
        <v>-18949899</v>
      </c>
      <c r="C19" s="16">
        <f>SUM(C17:C18)</f>
        <v>-3850477</v>
      </c>
      <c r="D19" s="16">
        <f>SUM(D17:D18)</f>
        <v>-10484906</v>
      </c>
      <c r="E19" s="16">
        <f>SUM(E17:E18)</f>
        <v>-12568596</v>
      </c>
      <c r="F19" s="5"/>
    </row>
    <row r="20" spans="1:6" x14ac:dyDescent="0.25">
      <c r="A20" s="9" t="s">
        <v>13</v>
      </c>
      <c r="B20" s="31">
        <v>0</v>
      </c>
      <c r="C20" s="4">
        <v>0</v>
      </c>
      <c r="D20" s="4">
        <v>0</v>
      </c>
      <c r="E20" s="4"/>
    </row>
    <row r="21" spans="1:6" x14ac:dyDescent="0.25">
      <c r="A21" s="1" t="s">
        <v>14</v>
      </c>
      <c r="B21" s="16">
        <f t="shared" ref="B21:E21" si="2">B19-B20</f>
        <v>-18949899</v>
      </c>
      <c r="C21" s="16">
        <f t="shared" si="2"/>
        <v>-3850477</v>
      </c>
      <c r="D21" s="16">
        <f t="shared" si="2"/>
        <v>-10484906</v>
      </c>
      <c r="E21" s="16">
        <f t="shared" si="2"/>
        <v>-12568596</v>
      </c>
    </row>
    <row r="22" spans="1:6" x14ac:dyDescent="0.25">
      <c r="A22" s="2"/>
      <c r="B22" s="24"/>
      <c r="C22" s="24"/>
      <c r="D22" s="24"/>
      <c r="E22" s="24"/>
    </row>
    <row r="23" spans="1:6" x14ac:dyDescent="0.25">
      <c r="A23" s="1" t="s">
        <v>15</v>
      </c>
      <c r="B23" s="5">
        <f t="shared" ref="B23:E23" si="3">SUM(B24:B25)</f>
        <v>963131</v>
      </c>
      <c r="C23" s="5">
        <f t="shared" si="3"/>
        <v>809433</v>
      </c>
      <c r="D23" s="5">
        <f t="shared" si="3"/>
        <v>1593323</v>
      </c>
      <c r="E23" s="5">
        <f t="shared" si="3"/>
        <v>7551531</v>
      </c>
    </row>
    <row r="24" spans="1:6" x14ac:dyDescent="0.25">
      <c r="A24" s="9" t="s">
        <v>2</v>
      </c>
      <c r="B24" s="31">
        <v>1246022</v>
      </c>
      <c r="C24" s="4">
        <v>765165</v>
      </c>
      <c r="D24" s="4">
        <v>1495188</v>
      </c>
      <c r="E24" s="4">
        <v>2217197</v>
      </c>
    </row>
    <row r="25" spans="1:6" x14ac:dyDescent="0.25">
      <c r="A25" s="9" t="s">
        <v>3</v>
      </c>
      <c r="B25" s="31">
        <v>-282891</v>
      </c>
      <c r="C25" s="4">
        <v>44268</v>
      </c>
      <c r="D25" s="4">
        <v>98135</v>
      </c>
      <c r="E25" s="4">
        <v>5334334</v>
      </c>
    </row>
    <row r="26" spans="1:6" x14ac:dyDescent="0.25">
      <c r="A26" s="1" t="s">
        <v>42</v>
      </c>
      <c r="B26" s="17">
        <f t="shared" ref="B26:E26" si="4">B21-B23+B22</f>
        <v>-19913030</v>
      </c>
      <c r="C26" s="17">
        <f t="shared" si="4"/>
        <v>-4659910</v>
      </c>
      <c r="D26" s="17">
        <f t="shared" si="4"/>
        <v>-12078229</v>
      </c>
      <c r="E26" s="17">
        <f t="shared" si="4"/>
        <v>-20120127</v>
      </c>
      <c r="F26" s="5"/>
    </row>
    <row r="27" spans="1:6" x14ac:dyDescent="0.25">
      <c r="B27" s="4"/>
      <c r="C27" s="4"/>
      <c r="D27" s="4"/>
      <c r="E27" s="4"/>
    </row>
    <row r="28" spans="1:6" x14ac:dyDescent="0.25">
      <c r="B28" s="4"/>
      <c r="C28" s="4"/>
      <c r="D28" s="3"/>
      <c r="E28" s="4"/>
    </row>
    <row r="29" spans="1:6" s="1" customFormat="1" x14ac:dyDescent="0.25">
      <c r="A29" s="1" t="s">
        <v>41</v>
      </c>
      <c r="B29" s="37">
        <f>B26/('1'!B25/10)</f>
        <v>-1.0480542105263158</v>
      </c>
      <c r="C29" s="36">
        <f>C26/('1'!C25/10)</f>
        <v>-0.24525842105263157</v>
      </c>
      <c r="D29" s="36">
        <f>D26/('1'!D25/10)</f>
        <v>-0.63569626315789474</v>
      </c>
      <c r="E29" s="36">
        <f>E26/('1'!E25/10)</f>
        <v>-1.058954052631579</v>
      </c>
    </row>
    <row r="30" spans="1:6" x14ac:dyDescent="0.25">
      <c r="B30" s="2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tabSelected="1" workbookViewId="0">
      <pane xSplit="1" ySplit="6" topLeftCell="B21" activePane="bottomRight" state="frozen"/>
      <selection pane="topRight" activeCell="B1" sqref="B1"/>
      <selection pane="bottomLeft" activeCell="A4" sqref="A4"/>
      <selection pane="bottomRight" activeCell="H34" sqref="H34"/>
    </sheetView>
  </sheetViews>
  <sheetFormatPr defaultRowHeight="15" x14ac:dyDescent="0.25"/>
  <cols>
    <col min="1" max="1" width="52.7109375" customWidth="1"/>
    <col min="2" max="3" width="17.7109375" customWidth="1"/>
    <col min="4" max="4" width="17.140625" customWidth="1"/>
    <col min="5" max="5" width="18" customWidth="1"/>
  </cols>
  <sheetData>
    <row r="1" spans="1:5" ht="15.75" x14ac:dyDescent="0.25">
      <c r="A1" s="8" t="s">
        <v>73</v>
      </c>
    </row>
    <row r="2" spans="1:5" ht="15.75" x14ac:dyDescent="0.25">
      <c r="A2" s="8" t="s">
        <v>4</v>
      </c>
    </row>
    <row r="3" spans="1:5" ht="15.75" x14ac:dyDescent="0.25">
      <c r="A3" s="8" t="s">
        <v>32</v>
      </c>
    </row>
    <row r="4" spans="1:5" ht="15.75" x14ac:dyDescent="0.25">
      <c r="A4" s="8"/>
      <c r="B4" s="23"/>
      <c r="C4" s="23"/>
      <c r="D4" s="23"/>
      <c r="E4" s="23"/>
    </row>
    <row r="5" spans="1:5" x14ac:dyDescent="0.25">
      <c r="B5" s="6" t="s">
        <v>7</v>
      </c>
      <c r="C5" s="6" t="s">
        <v>9</v>
      </c>
      <c r="D5" s="6" t="s">
        <v>8</v>
      </c>
      <c r="E5" s="6" t="s">
        <v>7</v>
      </c>
    </row>
    <row r="6" spans="1:5" x14ac:dyDescent="0.25">
      <c r="B6" s="7">
        <v>43190</v>
      </c>
      <c r="C6" s="7">
        <v>43373</v>
      </c>
      <c r="D6" s="7">
        <v>43465</v>
      </c>
      <c r="E6" s="7">
        <v>43555</v>
      </c>
    </row>
    <row r="7" spans="1:5" x14ac:dyDescent="0.25">
      <c r="A7" s="1" t="s">
        <v>26</v>
      </c>
      <c r="B7" s="4"/>
      <c r="C7" s="4"/>
      <c r="D7" s="4"/>
      <c r="E7" s="4"/>
    </row>
    <row r="8" spans="1:5" x14ac:dyDescent="0.25">
      <c r="A8" t="s">
        <v>69</v>
      </c>
      <c r="B8" s="31">
        <v>179068984</v>
      </c>
      <c r="C8" s="4">
        <v>126949555</v>
      </c>
      <c r="D8" s="4">
        <v>232779081</v>
      </c>
      <c r="E8" s="4">
        <v>412356063</v>
      </c>
    </row>
    <row r="9" spans="1:5" x14ac:dyDescent="0.25">
      <c r="A9" t="s">
        <v>85</v>
      </c>
      <c r="B9" s="31">
        <v>-186666757</v>
      </c>
      <c r="C9" s="4">
        <v>-89170995</v>
      </c>
      <c r="D9" s="4">
        <v>-244779757</v>
      </c>
      <c r="E9" s="4">
        <v>-369244813</v>
      </c>
    </row>
    <row r="10" spans="1:5" x14ac:dyDescent="0.25">
      <c r="A10" t="s">
        <v>86</v>
      </c>
      <c r="B10" s="31">
        <v>-25519061</v>
      </c>
      <c r="C10" s="4">
        <v>-15948285</v>
      </c>
      <c r="D10" s="4">
        <v>-29996793</v>
      </c>
      <c r="E10" s="4">
        <v>-39623934</v>
      </c>
    </row>
    <row r="11" spans="1:5" x14ac:dyDescent="0.25">
      <c r="A11" t="s">
        <v>87</v>
      </c>
      <c r="B11" s="31">
        <v>-332440</v>
      </c>
      <c r="C11" s="4">
        <v>-104278</v>
      </c>
      <c r="D11" s="4">
        <v>-270338</v>
      </c>
      <c r="E11" s="4">
        <v>-303763</v>
      </c>
    </row>
    <row r="12" spans="1:5" s="1" customFormat="1" x14ac:dyDescent="0.25">
      <c r="A12" s="1" t="s">
        <v>16</v>
      </c>
      <c r="B12" s="16">
        <f>SUM(B8:B11)</f>
        <v>-33449274</v>
      </c>
      <c r="C12" s="16">
        <f>SUM(C8:C11)</f>
        <v>21725997</v>
      </c>
      <c r="D12" s="16">
        <f>SUM(D8:D11)</f>
        <v>-42267807</v>
      </c>
      <c r="E12" s="16">
        <f>SUM(E8:E11)</f>
        <v>3183553</v>
      </c>
    </row>
    <row r="13" spans="1:5" s="1" customFormat="1" x14ac:dyDescent="0.25">
      <c r="B13" s="5"/>
      <c r="C13" s="5"/>
      <c r="D13" s="5"/>
      <c r="E13" s="5"/>
    </row>
    <row r="14" spans="1:5" s="1" customFormat="1" x14ac:dyDescent="0.25">
      <c r="A14" s="1" t="s">
        <v>47</v>
      </c>
      <c r="B14" s="5"/>
      <c r="C14" s="5"/>
      <c r="D14" s="5"/>
      <c r="E14" s="5"/>
    </row>
    <row r="15" spans="1:5" s="1" customFormat="1" x14ac:dyDescent="0.25">
      <c r="A15" s="2" t="s">
        <v>70</v>
      </c>
      <c r="B15" s="32">
        <v>-1578432</v>
      </c>
      <c r="C15" s="10">
        <v>-205652</v>
      </c>
      <c r="D15" s="10">
        <v>-984002</v>
      </c>
      <c r="E15" s="10">
        <v>-289990153</v>
      </c>
    </row>
    <row r="16" spans="1:5" s="1" customFormat="1" x14ac:dyDescent="0.25">
      <c r="A16" s="2" t="s">
        <v>63</v>
      </c>
      <c r="B16" s="32">
        <v>-36201213</v>
      </c>
      <c r="C16" s="10">
        <v>-16666133</v>
      </c>
      <c r="D16" s="10">
        <v>-30156075</v>
      </c>
      <c r="E16" s="10">
        <v>219015192</v>
      </c>
    </row>
    <row r="17" spans="1:6" s="1" customFormat="1" x14ac:dyDescent="0.25">
      <c r="A17" s="2" t="s">
        <v>88</v>
      </c>
      <c r="B17" s="32">
        <v>-1743528</v>
      </c>
      <c r="C17" s="10">
        <v>0</v>
      </c>
      <c r="D17" s="10">
        <v>0</v>
      </c>
      <c r="E17" s="10">
        <v>0</v>
      </c>
    </row>
    <row r="18" spans="1:6" s="1" customFormat="1" x14ac:dyDescent="0.25">
      <c r="A18" s="2" t="s">
        <v>89</v>
      </c>
      <c r="B18" s="32">
        <v>202842</v>
      </c>
      <c r="C18" s="10">
        <v>0</v>
      </c>
      <c r="D18" s="10">
        <v>477816</v>
      </c>
      <c r="E18" s="10">
        <v>477816</v>
      </c>
    </row>
    <row r="19" spans="1:6" x14ac:dyDescent="0.25">
      <c r="A19" s="1" t="s">
        <v>48</v>
      </c>
      <c r="B19" s="16">
        <f t="shared" ref="B19:E19" si="0">SUM(B15:B18)</f>
        <v>-39320331</v>
      </c>
      <c r="C19" s="16">
        <f t="shared" si="0"/>
        <v>-16871785</v>
      </c>
      <c r="D19" s="16">
        <f t="shared" si="0"/>
        <v>-30662261</v>
      </c>
      <c r="E19" s="16">
        <f t="shared" si="0"/>
        <v>-70497145</v>
      </c>
      <c r="F19" s="5"/>
    </row>
    <row r="20" spans="1:6" x14ac:dyDescent="0.25">
      <c r="B20" s="4"/>
      <c r="C20" s="4"/>
      <c r="D20" s="4"/>
      <c r="E20" s="4"/>
    </row>
    <row r="21" spans="1:6" x14ac:dyDescent="0.25">
      <c r="A21" s="1" t="s">
        <v>27</v>
      </c>
      <c r="B21" s="4"/>
      <c r="C21" s="4"/>
      <c r="D21" s="4"/>
      <c r="E21" s="4"/>
    </row>
    <row r="22" spans="1:6" x14ac:dyDescent="0.25">
      <c r="A22" s="2" t="s">
        <v>90</v>
      </c>
      <c r="B22" s="4">
        <v>43690360</v>
      </c>
      <c r="C22" s="4">
        <v>-8588553</v>
      </c>
      <c r="D22" s="4">
        <v>53966369</v>
      </c>
      <c r="E22" s="4">
        <v>49715504</v>
      </c>
    </row>
    <row r="23" spans="1:6" x14ac:dyDescent="0.25">
      <c r="A23" s="2" t="s">
        <v>91</v>
      </c>
      <c r="B23" s="4">
        <v>24512051</v>
      </c>
      <c r="C23" s="4">
        <v>5023102</v>
      </c>
      <c r="D23" s="4">
        <v>15546343</v>
      </c>
      <c r="E23" s="4">
        <v>20517431</v>
      </c>
    </row>
    <row r="24" spans="1:6" x14ac:dyDescent="0.25">
      <c r="A24" s="2" t="s">
        <v>92</v>
      </c>
      <c r="B24" s="4">
        <v>400000</v>
      </c>
      <c r="C24" s="4">
        <v>0</v>
      </c>
      <c r="D24" s="4">
        <v>0</v>
      </c>
      <c r="E24" s="4">
        <v>0</v>
      </c>
    </row>
    <row r="25" spans="1:6" x14ac:dyDescent="0.25">
      <c r="A25" t="s">
        <v>93</v>
      </c>
      <c r="B25" s="31">
        <v>47737</v>
      </c>
      <c r="C25" s="4">
        <v>-2839</v>
      </c>
      <c r="D25" s="4">
        <v>27266</v>
      </c>
      <c r="E25" s="4">
        <v>-122106</v>
      </c>
    </row>
    <row r="26" spans="1:6" x14ac:dyDescent="0.25">
      <c r="A26" s="2" t="s">
        <v>94</v>
      </c>
      <c r="B26" s="31">
        <v>0</v>
      </c>
      <c r="C26" s="4">
        <v>0</v>
      </c>
      <c r="D26" s="4">
        <v>0</v>
      </c>
      <c r="E26" s="4">
        <v>-1494607</v>
      </c>
    </row>
    <row r="27" spans="1:6" x14ac:dyDescent="0.25">
      <c r="A27" s="1" t="s">
        <v>30</v>
      </c>
      <c r="B27" s="16">
        <f>SUM(B22:B26)</f>
        <v>68650148</v>
      </c>
      <c r="C27" s="16">
        <f t="shared" ref="C27:E27" si="1">SUM(C22:C26)</f>
        <v>-3568290</v>
      </c>
      <c r="D27" s="16">
        <f t="shared" si="1"/>
        <v>69539978</v>
      </c>
      <c r="E27" s="16">
        <f t="shared" si="1"/>
        <v>68616222</v>
      </c>
    </row>
    <row r="28" spans="1:6" x14ac:dyDescent="0.25">
      <c r="A28" s="1"/>
      <c r="B28" s="19"/>
      <c r="C28" s="19"/>
      <c r="D28" s="19"/>
      <c r="E28" s="19"/>
    </row>
    <row r="29" spans="1:6" x14ac:dyDescent="0.25">
      <c r="A29" s="1" t="s">
        <v>5</v>
      </c>
      <c r="B29" s="5">
        <f>SUM(B12,B19,B27)</f>
        <v>-4119457</v>
      </c>
      <c r="C29" s="5">
        <f>SUM(C12,C19,C27)</f>
        <v>1285922</v>
      </c>
      <c r="D29" s="5">
        <f>SUM(D12,D19,D27)</f>
        <v>-3390090</v>
      </c>
      <c r="E29" s="5">
        <f>SUM(E12,E19,E27)</f>
        <v>1302630</v>
      </c>
      <c r="F29" s="5"/>
    </row>
    <row r="30" spans="1:6" x14ac:dyDescent="0.25">
      <c r="A30" s="2" t="s">
        <v>28</v>
      </c>
      <c r="B30" s="31">
        <v>7045636</v>
      </c>
      <c r="C30" s="4">
        <v>9691875</v>
      </c>
      <c r="D30" s="4">
        <v>9691875</v>
      </c>
      <c r="E30" s="4">
        <v>9691875</v>
      </c>
      <c r="F30" s="4"/>
    </row>
    <row r="31" spans="1:6" x14ac:dyDescent="0.25">
      <c r="A31" s="1" t="s">
        <v>29</v>
      </c>
      <c r="B31" s="17">
        <f t="shared" ref="B31:E31" si="2">SUM(B29:B30)</f>
        <v>2926179</v>
      </c>
      <c r="C31" s="17">
        <f t="shared" si="2"/>
        <v>10977797</v>
      </c>
      <c r="D31" s="17">
        <f t="shared" si="2"/>
        <v>6301785</v>
      </c>
      <c r="E31" s="17">
        <f t="shared" si="2"/>
        <v>10994505</v>
      </c>
      <c r="F31" s="5"/>
    </row>
    <row r="32" spans="1:6" x14ac:dyDescent="0.25">
      <c r="B32" s="4"/>
      <c r="C32" s="4"/>
      <c r="D32" s="4"/>
      <c r="E32" s="4"/>
      <c r="F32" s="4"/>
    </row>
    <row r="34" spans="1:6" s="1" customFormat="1" x14ac:dyDescent="0.25">
      <c r="A34" s="1" t="s">
        <v>43</v>
      </c>
      <c r="B34" s="20">
        <f>B12/('1'!B25/10)</f>
        <v>-1.7604881052631578</v>
      </c>
      <c r="C34" s="20">
        <f>C12/('1'!C25/10)</f>
        <v>1.1434735263157896</v>
      </c>
      <c r="D34" s="20">
        <f>D12/('1'!D25/10)</f>
        <v>-2.2246214210526314</v>
      </c>
      <c r="E34" s="20">
        <f>E12/('1'!E25/10)</f>
        <v>0.16755542105263158</v>
      </c>
      <c r="F34" s="15"/>
    </row>
    <row r="35" spans="1:6" x14ac:dyDescent="0.25">
      <c r="D35" s="25"/>
      <c r="E35" s="25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J16" sqref="J16"/>
    </sheetView>
  </sheetViews>
  <sheetFormatPr defaultRowHeight="15" x14ac:dyDescent="0.25"/>
  <cols>
    <col min="1" max="1" width="32.140625" customWidth="1"/>
    <col min="2" max="2" width="13.85546875" customWidth="1"/>
    <col min="3" max="3" width="13.7109375" customWidth="1"/>
    <col min="4" max="4" width="13.5703125" customWidth="1"/>
    <col min="5" max="5" width="14" customWidth="1"/>
    <col min="6" max="6" width="14.140625" customWidth="1"/>
  </cols>
  <sheetData>
    <row r="1" spans="1:6" ht="15.75" x14ac:dyDescent="0.25">
      <c r="A1" s="8" t="s">
        <v>73</v>
      </c>
    </row>
    <row r="2" spans="1:6" x14ac:dyDescent="0.25">
      <c r="A2" s="1" t="s">
        <v>49</v>
      </c>
    </row>
    <row r="3" spans="1:6" ht="15.75" x14ac:dyDescent="0.25">
      <c r="A3" s="8" t="s">
        <v>50</v>
      </c>
    </row>
    <row r="4" spans="1:6" x14ac:dyDescent="0.25">
      <c r="B4" s="27" t="s">
        <v>8</v>
      </c>
      <c r="C4" s="27" t="s">
        <v>7</v>
      </c>
      <c r="D4" s="27" t="s">
        <v>9</v>
      </c>
      <c r="E4" s="27" t="s">
        <v>8</v>
      </c>
      <c r="F4" s="27" t="s">
        <v>7</v>
      </c>
    </row>
    <row r="5" spans="1:6" x14ac:dyDescent="0.25">
      <c r="B5" s="28">
        <v>43100</v>
      </c>
      <c r="C5" s="28">
        <v>43190</v>
      </c>
      <c r="D5" s="28">
        <v>43373</v>
      </c>
      <c r="E5" s="28">
        <v>43465</v>
      </c>
      <c r="F5" s="28">
        <v>43190</v>
      </c>
    </row>
    <row r="6" spans="1:6" x14ac:dyDescent="0.25">
      <c r="A6" s="2" t="s">
        <v>51</v>
      </c>
      <c r="B6" s="29" t="e">
        <f>'2'!#REF!/'1'!#REF!</f>
        <v>#REF!</v>
      </c>
      <c r="C6" s="29">
        <f>'2'!B26/'1'!B20</f>
        <v>-4.9100444375982225E-2</v>
      </c>
      <c r="D6" s="29">
        <f>'2'!C26/'1'!C20</f>
        <v>-1.1477751793276949E-2</v>
      </c>
      <c r="E6" s="29">
        <f>'2'!D26/'1'!D20</f>
        <v>-2.7476623746679779E-2</v>
      </c>
      <c r="F6" s="29">
        <f>'2'!E26/'1'!E20</f>
        <v>-5.5948048971763378E-2</v>
      </c>
    </row>
    <row r="7" spans="1:6" x14ac:dyDescent="0.25">
      <c r="A7" s="2" t="s">
        <v>52</v>
      </c>
      <c r="B7" s="29" t="e">
        <f>'2'!#REF!/'1'!#REF!</f>
        <v>#REF!</v>
      </c>
      <c r="C7" s="29">
        <f>'2'!B26/'1'!B49</f>
        <v>-1.632849504837924E-2</v>
      </c>
      <c r="D7" s="29">
        <f>'2'!C26/'1'!C49</f>
        <v>-3.6467283478803874E-3</v>
      </c>
      <c r="E7" s="29">
        <f>'2'!D26/'1'!D49</f>
        <v>-9.2039173266173068E-3</v>
      </c>
      <c r="F7" s="29">
        <f>'2'!E26/'1'!E49</f>
        <v>-1.5880959321968775E-2</v>
      </c>
    </row>
    <row r="8" spans="1:6" x14ac:dyDescent="0.25">
      <c r="A8" s="2" t="s">
        <v>53</v>
      </c>
      <c r="B8" s="29" t="e">
        <f>'1'!#REF!/'1'!#REF!</f>
        <v>#REF!</v>
      </c>
      <c r="C8" s="29">
        <f>'1'!B35/'1'!B30</f>
        <v>0.30190493345884706</v>
      </c>
      <c r="D8" s="29">
        <f>'1'!C35/'1'!C30</f>
        <v>0.32079405860053944</v>
      </c>
      <c r="E8" s="29">
        <f>'1'!D35/'1'!D30</f>
        <v>0.35043963367488334</v>
      </c>
      <c r="F8" s="29">
        <f>'1'!E35/'1'!E30</f>
        <v>0.36549452403903948</v>
      </c>
    </row>
    <row r="9" spans="1:6" x14ac:dyDescent="0.25">
      <c r="A9" s="2" t="s">
        <v>54</v>
      </c>
      <c r="B9" s="30" t="e">
        <f>'1'!#REF!/'1'!#REF!</f>
        <v>#REF!</v>
      </c>
      <c r="C9" s="30">
        <f>'1'!B20/'1'!B47</f>
        <v>0.99102319583355702</v>
      </c>
      <c r="D9" s="30">
        <f>'1'!C20/'1'!C47</f>
        <v>0.87831001386200069</v>
      </c>
      <c r="E9" s="30">
        <f>'1'!D20/'1'!D47</f>
        <v>0.87860873842166709</v>
      </c>
      <c r="F9" s="30">
        <f>'1'!E20/'1'!E47</f>
        <v>0.79496496343812995</v>
      </c>
    </row>
    <row r="10" spans="1:6" x14ac:dyDescent="0.25">
      <c r="A10" s="2" t="s">
        <v>55</v>
      </c>
      <c r="B10" s="29" t="e">
        <f>'2'!#REF!/'2'!#REF!</f>
        <v>#REF!</v>
      </c>
      <c r="C10" s="29">
        <f>'2'!B26/'2'!B8</f>
        <v>-9.5887671303971994E-2</v>
      </c>
      <c r="D10" s="29">
        <f>'2'!C26/'2'!C8</f>
        <v>-3.6627697868728291E-2</v>
      </c>
      <c r="E10" s="29">
        <f>'2'!D26/'2'!D8</f>
        <v>-4.8779927021394803E-2</v>
      </c>
      <c r="F10" s="29">
        <f>'2'!E26/'2'!E8</f>
        <v>-5.4720018659952518E-2</v>
      </c>
    </row>
    <row r="11" spans="1:6" x14ac:dyDescent="0.25">
      <c r="A11" t="s">
        <v>56</v>
      </c>
      <c r="B11" s="29" t="e">
        <f>'2'!#REF!/'2'!#REF!</f>
        <v>#REF!</v>
      </c>
      <c r="C11" s="29">
        <f>'2'!B17/'2'!B8</f>
        <v>-9.4713623327396954E-2</v>
      </c>
      <c r="D11" s="29">
        <f>'2'!C17/'2'!C8</f>
        <v>-3.265339799279169E-2</v>
      </c>
      <c r="E11" s="29">
        <f>'2'!D17/'2'!D8</f>
        <v>-4.877217278359379E-2</v>
      </c>
      <c r="F11" s="29">
        <f>'2'!E17/'2'!E8</f>
        <v>-3.9188130408643308E-2</v>
      </c>
    </row>
    <row r="12" spans="1:6" x14ac:dyDescent="0.25">
      <c r="A12" s="2" t="s">
        <v>57</v>
      </c>
      <c r="B12" s="29" t="e">
        <f>'2'!#REF!/('1'!#REF!+'1'!#REF!)</f>
        <v>#REF!</v>
      </c>
      <c r="C12" s="29">
        <f>'2'!B26/('1'!B35+'1'!B30)</f>
        <v>-2.9362486958112881E-2</v>
      </c>
      <c r="D12" s="29">
        <f>'2'!C26/('1'!C35+'1'!C30)</f>
        <v>-6.8277788389611103E-3</v>
      </c>
      <c r="E12" s="29">
        <f>'2'!D26/('1'!D35+'1'!D30)</f>
        <v>-1.7779571520685888E-2</v>
      </c>
      <c r="F12" s="29">
        <f>'2'!E26/('1'!E35+'1'!E30)</f>
        <v>-2.9711494891779378E-2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Ratio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Sunny</dc:creator>
  <cp:lastModifiedBy>Anik</cp:lastModifiedBy>
  <dcterms:created xsi:type="dcterms:W3CDTF">2019-02-19T03:18:07Z</dcterms:created>
  <dcterms:modified xsi:type="dcterms:W3CDTF">2020-04-11T16:07:02Z</dcterms:modified>
</cp:coreProperties>
</file>