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  <sheet name="Ratio Analysis" sheetId="5" r:id="rId5"/>
  </sheets>
  <calcPr calcId="162913"/>
  <extLst>
    <ext uri="GoogleSheetsCustomDataVersion1">
      <go:sheetsCustomData xmlns:go="http://customooxmlschemas.google.com/" r:id="rId9" roundtripDataSignature="AMtx7mjbgdvLwVVlpa5eZvwryKmrRvuJaQ=="/>
    </ext>
  </extLst>
</workbook>
</file>

<file path=xl/calcChain.xml><?xml version="1.0" encoding="utf-8"?>
<calcChain xmlns="http://schemas.openxmlformats.org/spreadsheetml/2006/main">
  <c r="D34" i="5" l="1"/>
  <c r="C34" i="5"/>
  <c r="F31" i="5"/>
  <c r="E31" i="5"/>
  <c r="F28" i="5"/>
  <c r="E28" i="5"/>
  <c r="E26" i="5"/>
  <c r="F19" i="5"/>
  <c r="B19" i="5"/>
  <c r="E15" i="5"/>
  <c r="D15" i="5"/>
  <c r="F14" i="5"/>
  <c r="E14" i="5"/>
  <c r="D14" i="5"/>
  <c r="C14" i="5"/>
  <c r="B14" i="5"/>
  <c r="D11" i="5"/>
  <c r="E8" i="5"/>
  <c r="F7" i="5"/>
  <c r="E7" i="5"/>
  <c r="D7" i="5"/>
  <c r="C7" i="5"/>
  <c r="B7" i="5"/>
  <c r="D6" i="5"/>
  <c r="C6" i="5"/>
  <c r="F4" i="5"/>
  <c r="E4" i="5"/>
  <c r="B4" i="5"/>
  <c r="F9" i="4"/>
  <c r="C9" i="4"/>
  <c r="H35" i="3"/>
  <c r="G35" i="3"/>
  <c r="F35" i="3"/>
  <c r="E35" i="3"/>
  <c r="D35" i="3"/>
  <c r="C35" i="3"/>
  <c r="B35" i="3"/>
  <c r="H34" i="3"/>
  <c r="G34" i="3"/>
  <c r="D34" i="3"/>
  <c r="C34" i="3"/>
  <c r="E30" i="3"/>
  <c r="E32" i="3" s="1"/>
  <c r="H28" i="3"/>
  <c r="H30" i="3" s="1"/>
  <c r="H32" i="3" s="1"/>
  <c r="G28" i="3"/>
  <c r="F28" i="3"/>
  <c r="E28" i="3"/>
  <c r="D28" i="3"/>
  <c r="D30" i="3" s="1"/>
  <c r="D32" i="3" s="1"/>
  <c r="C28" i="3"/>
  <c r="B28" i="3"/>
  <c r="H20" i="3"/>
  <c r="G20" i="3"/>
  <c r="G30" i="3" s="1"/>
  <c r="G32" i="3" s="1"/>
  <c r="F20" i="3"/>
  <c r="E20" i="3"/>
  <c r="D20" i="3"/>
  <c r="C20" i="3"/>
  <c r="C30" i="3" s="1"/>
  <c r="C32" i="3" s="1"/>
  <c r="B20" i="3"/>
  <c r="H13" i="3"/>
  <c r="G13" i="3"/>
  <c r="F13" i="3"/>
  <c r="E13" i="3"/>
  <c r="D13" i="3"/>
  <c r="D26" i="5" s="1"/>
  <c r="C13" i="3"/>
  <c r="C15" i="5" s="1"/>
  <c r="B13" i="3"/>
  <c r="H28" i="2"/>
  <c r="G28" i="2"/>
  <c r="F28" i="2"/>
  <c r="E28" i="2"/>
  <c r="D28" i="2"/>
  <c r="C28" i="2"/>
  <c r="B28" i="2"/>
  <c r="H22" i="2"/>
  <c r="G22" i="2"/>
  <c r="F22" i="2"/>
  <c r="E22" i="2"/>
  <c r="D22" i="2"/>
  <c r="C22" i="2"/>
  <c r="B22" i="2"/>
  <c r="H18" i="2"/>
  <c r="H20" i="2" s="1"/>
  <c r="H25" i="2" s="1"/>
  <c r="H27" i="2" s="1"/>
  <c r="D18" i="2"/>
  <c r="D20" i="2" s="1"/>
  <c r="D25" i="2" s="1"/>
  <c r="H13" i="2"/>
  <c r="G13" i="2"/>
  <c r="G18" i="2" s="1"/>
  <c r="G20" i="2" s="1"/>
  <c r="G25" i="2" s="1"/>
  <c r="G27" i="2" s="1"/>
  <c r="D13" i="2"/>
  <c r="E11" i="4" s="1"/>
  <c r="C13" i="2"/>
  <c r="H10" i="2"/>
  <c r="G10" i="2"/>
  <c r="F10" i="2"/>
  <c r="E10" i="2"/>
  <c r="D10" i="2"/>
  <c r="C10" i="2"/>
  <c r="B10" i="2"/>
  <c r="H8" i="2"/>
  <c r="G8" i="2"/>
  <c r="F8" i="2"/>
  <c r="E8" i="2"/>
  <c r="D8" i="2"/>
  <c r="C8" i="2"/>
  <c r="C11" i="5" s="1"/>
  <c r="B8" i="2"/>
  <c r="H48" i="1"/>
  <c r="G48" i="1"/>
  <c r="F48" i="1"/>
  <c r="E48" i="1"/>
  <c r="D48" i="1"/>
  <c r="C48" i="1"/>
  <c r="B48" i="1"/>
  <c r="H47" i="1"/>
  <c r="G47" i="1"/>
  <c r="D47" i="1"/>
  <c r="C47" i="1"/>
  <c r="H39" i="1"/>
  <c r="G39" i="1"/>
  <c r="F39" i="1"/>
  <c r="F34" i="5" s="1"/>
  <c r="E39" i="1"/>
  <c r="D39" i="1"/>
  <c r="E8" i="4" s="1"/>
  <c r="C39" i="1"/>
  <c r="D8" i="4" s="1"/>
  <c r="B39" i="1"/>
  <c r="B34" i="5" s="1"/>
  <c r="H37" i="1"/>
  <c r="H45" i="1" s="1"/>
  <c r="E37" i="1"/>
  <c r="D37" i="1"/>
  <c r="D45" i="1" s="1"/>
  <c r="H29" i="1"/>
  <c r="G29" i="1"/>
  <c r="F29" i="1"/>
  <c r="E29" i="1"/>
  <c r="D29" i="1"/>
  <c r="C29" i="1"/>
  <c r="B29" i="1"/>
  <c r="H23" i="1"/>
  <c r="G23" i="1"/>
  <c r="F23" i="1"/>
  <c r="F37" i="1" s="1"/>
  <c r="F45" i="1" s="1"/>
  <c r="E23" i="1"/>
  <c r="D23" i="1"/>
  <c r="C23" i="1"/>
  <c r="B23" i="1"/>
  <c r="B37" i="1" s="1"/>
  <c r="B45" i="1" s="1"/>
  <c r="F19" i="1"/>
  <c r="E19" i="1"/>
  <c r="E19" i="5" s="1"/>
  <c r="B19" i="1"/>
  <c r="H12" i="1"/>
  <c r="G12" i="1"/>
  <c r="F12" i="1"/>
  <c r="F5" i="5" s="1"/>
  <c r="E12" i="1"/>
  <c r="E5" i="5" s="1"/>
  <c r="D12" i="1"/>
  <c r="D5" i="5" s="1"/>
  <c r="C12" i="1"/>
  <c r="B12" i="1"/>
  <c r="B5" i="5" s="1"/>
  <c r="H7" i="1"/>
  <c r="G7" i="1"/>
  <c r="G19" i="1" s="1"/>
  <c r="F7" i="1"/>
  <c r="E7" i="1"/>
  <c r="D7" i="1"/>
  <c r="C7" i="1"/>
  <c r="C19" i="1" s="1"/>
  <c r="C19" i="5" s="1"/>
  <c r="B7" i="1"/>
  <c r="E34" i="5" l="1"/>
  <c r="E6" i="5"/>
  <c r="E47" i="1"/>
  <c r="E11" i="5"/>
  <c r="E13" i="2"/>
  <c r="B34" i="3"/>
  <c r="B8" i="5"/>
  <c r="B15" i="5"/>
  <c r="B26" i="5"/>
  <c r="B30" i="3"/>
  <c r="B32" i="3" s="1"/>
  <c r="B25" i="5"/>
  <c r="D19" i="1"/>
  <c r="D19" i="5" s="1"/>
  <c r="H19" i="1"/>
  <c r="F8" i="4"/>
  <c r="D4" i="5"/>
  <c r="E9" i="4"/>
  <c r="F34" i="3"/>
  <c r="F26" i="5"/>
  <c r="F8" i="5"/>
  <c r="F30" i="3"/>
  <c r="F32" i="3" s="1"/>
  <c r="F15" i="5"/>
  <c r="F25" i="5"/>
  <c r="C37" i="1"/>
  <c r="C45" i="1" s="1"/>
  <c r="G37" i="1"/>
  <c r="G45" i="1" s="1"/>
  <c r="B13" i="2"/>
  <c r="F13" i="2"/>
  <c r="C5" i="5"/>
  <c r="E45" i="1"/>
  <c r="C18" i="2"/>
  <c r="C20" i="2" s="1"/>
  <c r="C25" i="2" s="1"/>
  <c r="C18" i="5"/>
  <c r="C12" i="5"/>
  <c r="D11" i="4"/>
  <c r="E12" i="4"/>
  <c r="E10" i="4"/>
  <c r="E7" i="4"/>
  <c r="D33" i="5"/>
  <c r="D30" i="5" s="1"/>
  <c r="D13" i="5"/>
  <c r="D24" i="5"/>
  <c r="D23" i="5"/>
  <c r="D27" i="2"/>
  <c r="E25" i="5"/>
  <c r="C8" i="4"/>
  <c r="E34" i="3"/>
  <c r="D9" i="4"/>
  <c r="C4" i="5"/>
  <c r="C8" i="5"/>
  <c r="B11" i="5"/>
  <c r="F11" i="5"/>
  <c r="D25" i="5"/>
  <c r="C26" i="5"/>
  <c r="D12" i="5"/>
  <c r="C25" i="5"/>
  <c r="B47" i="1"/>
  <c r="F47" i="1"/>
  <c r="B6" i="5"/>
  <c r="F6" i="5"/>
  <c r="D8" i="5"/>
  <c r="D18" i="5" l="1"/>
  <c r="F18" i="5"/>
  <c r="F12" i="5"/>
  <c r="F18" i="2"/>
  <c r="F20" i="2" s="1"/>
  <c r="F25" i="2" s="1"/>
  <c r="E6" i="4"/>
  <c r="D22" i="5"/>
  <c r="C33" i="5"/>
  <c r="C30" i="5" s="1"/>
  <c r="C23" i="5"/>
  <c r="C27" i="2"/>
  <c r="C13" i="5"/>
  <c r="C24" i="5"/>
  <c r="C22" i="5"/>
  <c r="D12" i="4"/>
  <c r="D10" i="4"/>
  <c r="D7" i="4"/>
  <c r="D6" i="4"/>
  <c r="B18" i="5"/>
  <c r="B12" i="5"/>
  <c r="B18" i="2"/>
  <c r="B20" i="2" s="1"/>
  <c r="B25" i="2" s="1"/>
  <c r="C11" i="4"/>
  <c r="E18" i="5"/>
  <c r="E12" i="5"/>
  <c r="E18" i="2"/>
  <c r="E20" i="2" s="1"/>
  <c r="E25" i="2" s="1"/>
  <c r="F11" i="4"/>
  <c r="E13" i="5" l="1"/>
  <c r="E23" i="5"/>
  <c r="E22" i="5"/>
  <c r="E24" i="5"/>
  <c r="E33" i="5"/>
  <c r="E27" i="2"/>
  <c r="F6" i="4"/>
  <c r="F10" i="4"/>
  <c r="F7" i="4"/>
  <c r="F12" i="4"/>
  <c r="F24" i="5"/>
  <c r="F22" i="5"/>
  <c r="F13" i="5"/>
  <c r="F33" i="5"/>
  <c r="F23" i="5"/>
  <c r="F27" i="2"/>
  <c r="B24" i="5"/>
  <c r="C12" i="4"/>
  <c r="C10" i="4"/>
  <c r="C7" i="4"/>
  <c r="C6" i="4"/>
  <c r="B13" i="5"/>
  <c r="B33" i="5"/>
  <c r="B23" i="5"/>
  <c r="B27" i="2"/>
  <c r="B22" i="5"/>
  <c r="F32" i="5" l="1"/>
  <c r="F30" i="5"/>
  <c r="F29" i="5"/>
  <c r="E30" i="5"/>
  <c r="E32" i="5"/>
  <c r="E29" i="5"/>
</calcChain>
</file>

<file path=xl/sharedStrings.xml><?xml version="1.0" encoding="utf-8"?>
<sst xmlns="http://schemas.openxmlformats.org/spreadsheetml/2006/main" count="177" uniqueCount="144">
  <si>
    <t>HAMID FABRICS LIMITED</t>
  </si>
  <si>
    <t>Cash Flow Statement</t>
  </si>
  <si>
    <t>Balance Sheet</t>
  </si>
  <si>
    <t>As at quarter end</t>
  </si>
  <si>
    <t>Quarter 2</t>
  </si>
  <si>
    <t>Quarter 3</t>
  </si>
  <si>
    <t>Quarter 1</t>
  </si>
  <si>
    <t>Income Statement</t>
  </si>
  <si>
    <t>ASSETS</t>
  </si>
  <si>
    <t>Net Cash Flows - Operating Activities</t>
  </si>
  <si>
    <t>Net Revenues</t>
  </si>
  <si>
    <t>NON CURRENT ASSETS</t>
  </si>
  <si>
    <t>Collection from turnover</t>
  </si>
  <si>
    <t>Cash paid to suppliers &amp; Income Tax</t>
  </si>
  <si>
    <t>Cash Paid to Suppliers and Employees</t>
  </si>
  <si>
    <t>Cost of goods sold</t>
  </si>
  <si>
    <t>Cash paid to employees</t>
  </si>
  <si>
    <t>Gross Profit</t>
  </si>
  <si>
    <t>Income tax paid</t>
  </si>
  <si>
    <t>Interest paid</t>
  </si>
  <si>
    <t>Property,Plant  and  Equipment</t>
  </si>
  <si>
    <t>Intangible assets</t>
  </si>
  <si>
    <t>Investments</t>
  </si>
  <si>
    <t>CURRENT ASSETS</t>
  </si>
  <si>
    <t>Operating Incomes/Expenses</t>
  </si>
  <si>
    <t>Trade debtors</t>
  </si>
  <si>
    <t>Net Cash Flows - Investment Activities</t>
  </si>
  <si>
    <t>Acquisition of fixed assets</t>
  </si>
  <si>
    <t>Other receivables</t>
  </si>
  <si>
    <t>Disposal of fixed assets</t>
  </si>
  <si>
    <t>Administrative expenses</t>
  </si>
  <si>
    <t>Advance, deposits &amp; prepayments</t>
  </si>
  <si>
    <t>Selling &amp; distribtution expenses</t>
  </si>
  <si>
    <t>Inventories</t>
  </si>
  <si>
    <t>Realisation of investment (FDR)</t>
  </si>
  <si>
    <t>Cash &amp; Cash equivalent</t>
  </si>
  <si>
    <t>Operating Profit</t>
  </si>
  <si>
    <t>Net Cash Flows - Financing Activities</t>
  </si>
  <si>
    <t>Share money deposit including premium</t>
  </si>
  <si>
    <t>Liabilities and Capital</t>
  </si>
  <si>
    <t>Increase/ (Decrease) in long term borrowings</t>
  </si>
  <si>
    <t>Liabilities</t>
  </si>
  <si>
    <t>Non-Operating Income/(Expenses)</t>
  </si>
  <si>
    <t>Increase in short term borrowings</t>
  </si>
  <si>
    <t>Non Current Liabilities</t>
  </si>
  <si>
    <t>Decease in short term borrowings</t>
  </si>
  <si>
    <t>Financial Expenses</t>
  </si>
  <si>
    <t>Dividend paid</t>
  </si>
  <si>
    <t>Other non-operation income</t>
  </si>
  <si>
    <t>Loans and borrowings-net current of current maturity</t>
  </si>
  <si>
    <t>Profit Before contribution to WPPF</t>
  </si>
  <si>
    <t>Lease-net off current maturity</t>
  </si>
  <si>
    <t>Deferred tax liabilities</t>
  </si>
  <si>
    <t>Provision for gratuity and WPPF</t>
  </si>
  <si>
    <t>Contribution to WPPF</t>
  </si>
  <si>
    <t>Profit Before Taxation</t>
  </si>
  <si>
    <t>Net Change in Cash Flows</t>
  </si>
  <si>
    <t>Current Liabilities</t>
  </si>
  <si>
    <t>Provision for Taxation</t>
  </si>
  <si>
    <t>Loans and borrowings-current maturity</t>
  </si>
  <si>
    <t>Cash and Cash Equivalents at Beginning Period</t>
  </si>
  <si>
    <t>Lease-current maturity</t>
  </si>
  <si>
    <t>Cash and Cash Equivalents at End of Period</t>
  </si>
  <si>
    <t>Short term loans and borrowings</t>
  </si>
  <si>
    <t>Trade creditors</t>
  </si>
  <si>
    <t>Other payables</t>
  </si>
  <si>
    <t>Income tax provision</t>
  </si>
  <si>
    <t>Net Operating Cash Flow Per Share</t>
  </si>
  <si>
    <t>Current</t>
  </si>
  <si>
    <t>Deferred</t>
  </si>
  <si>
    <t>Net Profit</t>
  </si>
  <si>
    <t>Shareholders’ Equity</t>
  </si>
  <si>
    <t>Share capital</t>
  </si>
  <si>
    <t>Shares to Calculate NOCFPS</t>
  </si>
  <si>
    <t>Share premium</t>
  </si>
  <si>
    <t>Revaluation reserves</t>
  </si>
  <si>
    <t>Retained Earnings</t>
  </si>
  <si>
    <t>Earnings per share (par value Taka 10)</t>
  </si>
  <si>
    <t>Net assets value per share</t>
  </si>
  <si>
    <t>Shares to Calculate EPS</t>
  </si>
  <si>
    <t>Shares to calculate NAVPS</t>
  </si>
  <si>
    <t>Ratio</t>
  </si>
  <si>
    <t>Return on Asset (ROA)</t>
  </si>
  <si>
    <t>Return on Equity (ROE)</t>
  </si>
  <si>
    <t>HAMID FABRIC LIMITED</t>
  </si>
  <si>
    <t>Liquidity &amp; Solvency</t>
  </si>
  <si>
    <t>Formula</t>
  </si>
  <si>
    <t>Current Ratio</t>
  </si>
  <si>
    <t>Debt to Equity</t>
  </si>
  <si>
    <t>current asset / current liabilties</t>
  </si>
  <si>
    <t>Quick Ratio</t>
  </si>
  <si>
    <t>Net Margin</t>
  </si>
  <si>
    <t>(current asset - inventories) / current liabilities</t>
  </si>
  <si>
    <t>Total debt to equity ratio</t>
  </si>
  <si>
    <t>Operating Margin</t>
  </si>
  <si>
    <t>Return on Invested Capital (ROIC)</t>
  </si>
  <si>
    <t>(All sorts of loans + lease obligations)/shareholder's equity</t>
  </si>
  <si>
    <t>Cash conversion cycle</t>
  </si>
  <si>
    <t>((acnt receivables / revenue) + (inventories / cost of sales) - (acnt payable / cost of sales))*360</t>
  </si>
  <si>
    <t>Cash ratio</t>
  </si>
  <si>
    <t>operating activities / current liabilities</t>
  </si>
  <si>
    <t>Profitability</t>
  </si>
  <si>
    <t>Gross Margin</t>
  </si>
  <si>
    <t>gross profit / revenue</t>
  </si>
  <si>
    <t>operating profit / revenue</t>
  </si>
  <si>
    <t>profit after tax / revenue</t>
  </si>
  <si>
    <t>EBITDA Margin</t>
  </si>
  <si>
    <t>ebitda / revenue</t>
  </si>
  <si>
    <t>Cash to Sales</t>
  </si>
  <si>
    <t>cash flow from operating activities / revenue</t>
  </si>
  <si>
    <t>Assets Utilization</t>
  </si>
  <si>
    <t>Basic Earning Power</t>
  </si>
  <si>
    <t>operating profit / total asset</t>
  </si>
  <si>
    <t>Asset Utilization</t>
  </si>
  <si>
    <t>revenue / total asset</t>
  </si>
  <si>
    <t>Investment Valuation</t>
  </si>
  <si>
    <t>Return on Assets</t>
  </si>
  <si>
    <t>profit after tax / total asset</t>
  </si>
  <si>
    <t>Return on Equity</t>
  </si>
  <si>
    <t>profit after tax / shareholders' equity</t>
  </si>
  <si>
    <t>Return on Invested Capital</t>
  </si>
  <si>
    <t>profit after tax / (shareholders' equity + All sorts of loans + lease obligations)</t>
  </si>
  <si>
    <t>Cash to Invested Capital</t>
  </si>
  <si>
    <t>cash flow from operating activities / (shareholders' equity + All sorts of loans + lease obligations)</t>
  </si>
  <si>
    <t>Free Cash Flow per Share</t>
  </si>
  <si>
    <t>(cash flow from operating activities - acquisition of fixed asset) / (share capital / 10)</t>
  </si>
  <si>
    <t>Economic Value Added (Tk. mn)</t>
  </si>
  <si>
    <t>Market Capitalization (Tk. mn)</t>
  </si>
  <si>
    <t>close price * no of shares</t>
  </si>
  <si>
    <t>Earnings Yield</t>
  </si>
  <si>
    <t>EPS / Close price</t>
  </si>
  <si>
    <t>Dividend Payout</t>
  </si>
  <si>
    <t>Cash Dividend per Share / EPS</t>
  </si>
  <si>
    <t>Dividend Yield</t>
  </si>
  <si>
    <t>Cash Dividend per Share / Close Price</t>
  </si>
  <si>
    <t>Price Earning Multiple</t>
  </si>
  <si>
    <t>Close Price / EPS</t>
  </si>
  <si>
    <t>Earnings per Share</t>
  </si>
  <si>
    <t>NPAT / no of shares</t>
  </si>
  <si>
    <t>Net Assets Value per Share</t>
  </si>
  <si>
    <t xml:space="preserve"> shareholders equity / no of shares</t>
  </si>
  <si>
    <t>Dividend</t>
  </si>
  <si>
    <t>no of shares = share capital / face value</t>
  </si>
  <si>
    <t>Closing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</si>
</sst>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0.0%"/>
    <numFmt numFmtId="165" formatCode="0.0"/>
  </numFmts>
  <fonts count="12" x14ac:knownFonts="1">
    <font>
      <sz val="11"/>
      <color theme="1"/>
      <name val="Arial"/>
    </font>
    <font>
      <b/>
      <sz val="11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u/>
      <sz val="11"/>
      <color theme="1"/>
      <name val="Calibri"/>
    </font>
    <font>
      <sz val="11"/>
      <color rgb="FF000000"/>
      <name val="Arial"/>
    </font>
    <font>
      <sz val="12"/>
      <color rgb="FF000000"/>
      <name val="Arial"/>
    </font>
    <font>
      <sz val="11"/>
      <color theme="1"/>
      <name val="Arial"/>
    </font>
    <font>
      <sz val="12"/>
      <color theme="1"/>
      <name val="Calibri"/>
    </font>
    <font>
      <b/>
      <u/>
      <sz val="12"/>
      <color theme="1"/>
      <name val="Calibri"/>
    </font>
    <font>
      <b/>
      <sz val="10"/>
      <color theme="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3" fontId="4" fillId="0" borderId="0" xfId="0" applyNumberFormat="1" applyFont="1"/>
    <xf numFmtId="0" fontId="1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5" fillId="0" borderId="0" xfId="0" applyFont="1"/>
    <xf numFmtId="3" fontId="6" fillId="0" borderId="0" xfId="0" applyNumberFormat="1" applyFont="1" applyAlignment="1"/>
    <xf numFmtId="0" fontId="7" fillId="0" borderId="0" xfId="0" applyFont="1" applyAlignment="1"/>
    <xf numFmtId="3" fontId="4" fillId="0" borderId="1" xfId="0" applyNumberFormat="1" applyFont="1" applyBorder="1"/>
    <xf numFmtId="3" fontId="8" fillId="0" borderId="0" xfId="0" applyNumberFormat="1" applyFont="1"/>
    <xf numFmtId="3" fontId="1" fillId="0" borderId="0" xfId="0" applyNumberFormat="1" applyFont="1"/>
    <xf numFmtId="0" fontId="9" fillId="0" borderId="0" xfId="0" applyFont="1"/>
    <xf numFmtId="3" fontId="1" fillId="0" borderId="2" xfId="0" applyNumberFormat="1" applyFont="1" applyBorder="1"/>
    <xf numFmtId="0" fontId="4" fillId="0" borderId="0" xfId="0" applyFont="1"/>
    <xf numFmtId="41" fontId="1" fillId="0" borderId="0" xfId="0" applyNumberFormat="1" applyFont="1"/>
    <xf numFmtId="0" fontId="2" fillId="0" borderId="1" xfId="0" applyFont="1" applyBorder="1" applyAlignment="1">
      <alignment horizontal="left"/>
    </xf>
    <xf numFmtId="0" fontId="6" fillId="0" borderId="0" xfId="0" applyFont="1" applyAlignment="1"/>
    <xf numFmtId="0" fontId="10" fillId="0" borderId="0" xfId="0" applyFont="1" applyAlignment="1">
      <alignment horizontal="left"/>
    </xf>
    <xf numFmtId="0" fontId="1" fillId="0" borderId="3" xfId="0" applyFont="1" applyBorder="1"/>
    <xf numFmtId="2" fontId="4" fillId="0" borderId="0" xfId="0" applyNumberFormat="1" applyFont="1"/>
    <xf numFmtId="3" fontId="1" fillId="0" borderId="3" xfId="0" applyNumberFormat="1" applyFont="1" applyBorder="1"/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4" fontId="1" fillId="0" borderId="0" xfId="0" applyNumberFormat="1" applyFont="1"/>
    <xf numFmtId="0" fontId="11" fillId="0" borderId="0" xfId="0" applyFont="1" applyAlignment="1">
      <alignment horizontal="center"/>
    </xf>
    <xf numFmtId="15" fontId="11" fillId="0" borderId="0" xfId="0" applyNumberFormat="1" applyFont="1" applyAlignment="1">
      <alignment horizontal="center"/>
    </xf>
    <xf numFmtId="164" fontId="4" fillId="0" borderId="0" xfId="0" applyNumberFormat="1" applyFont="1"/>
    <xf numFmtId="165" fontId="4" fillId="0" borderId="0" xfId="0" applyNumberFormat="1" applyFont="1"/>
    <xf numFmtId="10" fontId="4" fillId="0" borderId="0" xfId="0" applyNumberFormat="1" applyFont="1"/>
    <xf numFmtId="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3.375" customWidth="1"/>
    <col min="2" max="6" width="12.125" customWidth="1"/>
    <col min="7" max="8" width="13" customWidth="1"/>
    <col min="9" max="26" width="7.625" customWidth="1"/>
  </cols>
  <sheetData>
    <row r="1" spans="1:12" x14ac:dyDescent="0.25">
      <c r="A1" s="1" t="s">
        <v>0</v>
      </c>
    </row>
    <row r="2" spans="1:12" x14ac:dyDescent="0.25">
      <c r="A2" s="1" t="s">
        <v>2</v>
      </c>
    </row>
    <row r="3" spans="1:12" x14ac:dyDescent="0.25">
      <c r="A3" s="3" t="s">
        <v>3</v>
      </c>
    </row>
    <row r="4" spans="1:12" x14ac:dyDescent="0.25">
      <c r="B4" s="4" t="s">
        <v>4</v>
      </c>
      <c r="C4" s="4" t="s">
        <v>5</v>
      </c>
      <c r="D4" s="4" t="s">
        <v>6</v>
      </c>
      <c r="E4" s="4" t="s">
        <v>4</v>
      </c>
      <c r="F4" s="4" t="s">
        <v>5</v>
      </c>
      <c r="G4" s="6" t="s">
        <v>6</v>
      </c>
      <c r="H4" s="6" t="s">
        <v>4</v>
      </c>
    </row>
    <row r="5" spans="1:12" ht="15.75" x14ac:dyDescent="0.25">
      <c r="B5" s="7">
        <v>43100</v>
      </c>
      <c r="C5" s="7">
        <v>43190</v>
      </c>
      <c r="D5" s="7">
        <v>43373</v>
      </c>
      <c r="E5" s="7">
        <v>43465</v>
      </c>
      <c r="F5" s="7">
        <v>43555</v>
      </c>
      <c r="G5" s="8">
        <v>43738</v>
      </c>
      <c r="H5" s="8">
        <v>43830</v>
      </c>
    </row>
    <row r="6" spans="1:12" x14ac:dyDescent="0.25">
      <c r="A6" s="9" t="s">
        <v>8</v>
      </c>
    </row>
    <row r="7" spans="1:12" x14ac:dyDescent="0.25">
      <c r="A7" s="11" t="s">
        <v>11</v>
      </c>
      <c r="B7" s="16">
        <f t="shared" ref="B7:H7" si="0">SUM(B8:B10)</f>
        <v>3389376695</v>
      </c>
      <c r="C7" s="16">
        <f t="shared" si="0"/>
        <v>3356079355</v>
      </c>
      <c r="D7" s="16">
        <f t="shared" si="0"/>
        <v>3304972797</v>
      </c>
      <c r="E7" s="16">
        <f t="shared" si="0"/>
        <v>3273090415</v>
      </c>
      <c r="F7" s="16">
        <f t="shared" si="0"/>
        <v>3243209305</v>
      </c>
      <c r="G7" s="16">
        <f t="shared" si="0"/>
        <v>3196463086</v>
      </c>
      <c r="H7" s="16">
        <f t="shared" si="0"/>
        <v>3166081381</v>
      </c>
      <c r="I7" s="5"/>
      <c r="J7" s="5"/>
      <c r="K7" s="5"/>
      <c r="L7" s="5"/>
    </row>
    <row r="8" spans="1:12" x14ac:dyDescent="0.25">
      <c r="A8" s="3" t="s">
        <v>20</v>
      </c>
      <c r="B8" s="5">
        <v>3357890286</v>
      </c>
      <c r="C8" s="5">
        <v>3324686334</v>
      </c>
      <c r="D8" s="5">
        <v>3272604488</v>
      </c>
      <c r="E8" s="5">
        <v>3239247517</v>
      </c>
      <c r="F8" s="5">
        <v>3207891818</v>
      </c>
      <c r="G8" s="12">
        <v>3160004166</v>
      </c>
      <c r="H8" s="12">
        <v>3129502924</v>
      </c>
      <c r="I8" s="5"/>
      <c r="J8" s="5"/>
      <c r="K8" s="5"/>
      <c r="L8" s="5"/>
    </row>
    <row r="9" spans="1:12" x14ac:dyDescent="0.25">
      <c r="A9" s="3" t="s">
        <v>21</v>
      </c>
      <c r="B9" s="5">
        <v>1680998</v>
      </c>
      <c r="C9" s="5">
        <v>1587610</v>
      </c>
      <c r="D9" s="5">
        <v>1419508</v>
      </c>
      <c r="E9" s="5">
        <v>1344797</v>
      </c>
      <c r="F9" s="5">
        <v>1270086</v>
      </c>
      <c r="G9" s="12">
        <v>956300</v>
      </c>
      <c r="H9" s="12">
        <v>1075837</v>
      </c>
      <c r="I9" s="5"/>
      <c r="J9" s="5"/>
      <c r="K9" s="5"/>
      <c r="L9" s="5"/>
    </row>
    <row r="10" spans="1:12" x14ac:dyDescent="0.25">
      <c r="A10" s="3" t="s">
        <v>22</v>
      </c>
      <c r="B10" s="5">
        <v>29805411</v>
      </c>
      <c r="C10" s="5">
        <v>29805411</v>
      </c>
      <c r="D10" s="5">
        <v>30948801</v>
      </c>
      <c r="E10" s="5">
        <v>32498101</v>
      </c>
      <c r="F10" s="5">
        <v>34047401</v>
      </c>
      <c r="G10" s="12">
        <v>35502620</v>
      </c>
      <c r="H10" s="12">
        <v>35502620</v>
      </c>
      <c r="I10" s="5"/>
      <c r="J10" s="5"/>
      <c r="K10" s="5"/>
      <c r="L10" s="5"/>
    </row>
    <row r="11" spans="1:12" x14ac:dyDescent="0.25">
      <c r="B11" s="5"/>
      <c r="C11" s="5"/>
      <c r="E11" s="5"/>
      <c r="F11" s="5"/>
      <c r="G11" s="5"/>
      <c r="H11" s="5"/>
      <c r="I11" s="5"/>
      <c r="J11" s="5"/>
      <c r="K11" s="5"/>
      <c r="L11" s="5"/>
    </row>
    <row r="12" spans="1:12" x14ac:dyDescent="0.25">
      <c r="A12" s="11" t="s">
        <v>23</v>
      </c>
      <c r="B12" s="16">
        <f t="shared" ref="B12:H12" si="1">SUM(B13:B17)</f>
        <v>1741469999</v>
      </c>
      <c r="C12" s="16">
        <f t="shared" si="1"/>
        <v>1924749460</v>
      </c>
      <c r="D12" s="16">
        <f t="shared" si="1"/>
        <v>1645139316</v>
      </c>
      <c r="E12" s="16">
        <f t="shared" si="1"/>
        <v>1593554996</v>
      </c>
      <c r="F12" s="16">
        <f t="shared" si="1"/>
        <v>1647808579</v>
      </c>
      <c r="G12" s="16">
        <f t="shared" si="1"/>
        <v>1786427161</v>
      </c>
      <c r="H12" s="16">
        <f t="shared" si="1"/>
        <v>1777631235</v>
      </c>
      <c r="I12" s="5"/>
      <c r="J12" s="5"/>
      <c r="K12" s="5"/>
      <c r="L12" s="5"/>
    </row>
    <row r="13" spans="1:12" x14ac:dyDescent="0.25">
      <c r="A13" s="19" t="s">
        <v>25</v>
      </c>
      <c r="B13" s="5">
        <v>1129296187</v>
      </c>
      <c r="C13" s="5">
        <v>1229354877</v>
      </c>
      <c r="D13" s="5">
        <v>830828419</v>
      </c>
      <c r="E13" s="5">
        <v>787475577</v>
      </c>
      <c r="F13" s="5">
        <v>827196755</v>
      </c>
      <c r="G13" s="12">
        <v>1052315187</v>
      </c>
      <c r="H13" s="12">
        <v>1074958237</v>
      </c>
      <c r="I13" s="5"/>
      <c r="J13" s="5"/>
      <c r="K13" s="5"/>
      <c r="L13" s="5"/>
    </row>
    <row r="14" spans="1:12" x14ac:dyDescent="0.25">
      <c r="A14" s="19" t="s">
        <v>28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5">
      <c r="A15" s="19" t="s">
        <v>31</v>
      </c>
      <c r="B15" s="5">
        <v>138915788</v>
      </c>
      <c r="C15" s="5">
        <v>212073941</v>
      </c>
      <c r="D15" s="5">
        <v>258073504</v>
      </c>
      <c r="E15" s="5">
        <v>238873063</v>
      </c>
      <c r="F15" s="5">
        <v>243343268</v>
      </c>
      <c r="G15" s="12">
        <v>180313355</v>
      </c>
      <c r="H15" s="12">
        <v>144764391</v>
      </c>
      <c r="I15" s="5"/>
      <c r="J15" s="5"/>
      <c r="K15" s="5"/>
      <c r="L15" s="5"/>
    </row>
    <row r="16" spans="1:12" x14ac:dyDescent="0.25">
      <c r="A16" s="19" t="s">
        <v>33</v>
      </c>
      <c r="B16" s="5">
        <v>467524745</v>
      </c>
      <c r="C16" s="5">
        <v>470094025</v>
      </c>
      <c r="D16" s="5">
        <v>548858297</v>
      </c>
      <c r="E16" s="5">
        <v>550424104</v>
      </c>
      <c r="F16" s="5">
        <v>568661487</v>
      </c>
      <c r="G16" s="12">
        <v>540447714</v>
      </c>
      <c r="H16" s="12">
        <v>548581612</v>
      </c>
      <c r="I16" s="5"/>
      <c r="J16" s="5"/>
      <c r="K16" s="5"/>
      <c r="L16" s="5"/>
    </row>
    <row r="17" spans="1:12" x14ac:dyDescent="0.25">
      <c r="A17" s="19" t="s">
        <v>35</v>
      </c>
      <c r="B17" s="5">
        <v>5733279</v>
      </c>
      <c r="C17" s="5">
        <v>13226617</v>
      </c>
      <c r="D17" s="5">
        <v>7379096</v>
      </c>
      <c r="E17" s="5">
        <v>16782252</v>
      </c>
      <c r="F17" s="5">
        <v>8607069</v>
      </c>
      <c r="G17" s="12">
        <v>13350905</v>
      </c>
      <c r="H17" s="12">
        <v>9326995</v>
      </c>
      <c r="I17" s="5"/>
      <c r="J17" s="5"/>
      <c r="K17" s="5"/>
      <c r="L17" s="5"/>
    </row>
    <row r="18" spans="1:12" x14ac:dyDescent="0.25">
      <c r="E18" s="5"/>
      <c r="G18" s="5"/>
      <c r="H18" s="5"/>
      <c r="I18" s="5"/>
      <c r="J18" s="5"/>
      <c r="K18" s="5"/>
      <c r="L18" s="5"/>
    </row>
    <row r="19" spans="1:12" x14ac:dyDescent="0.25">
      <c r="A19" s="1"/>
      <c r="B19" s="16">
        <f t="shared" ref="B19:H19" si="2">B7+B12</f>
        <v>5130846694</v>
      </c>
      <c r="C19" s="16">
        <f t="shared" si="2"/>
        <v>5280828815</v>
      </c>
      <c r="D19" s="16">
        <f t="shared" si="2"/>
        <v>4950112113</v>
      </c>
      <c r="E19" s="16">
        <f t="shared" si="2"/>
        <v>4866645411</v>
      </c>
      <c r="F19" s="16">
        <f t="shared" si="2"/>
        <v>4891017884</v>
      </c>
      <c r="G19" s="16">
        <f t="shared" si="2"/>
        <v>4982890247</v>
      </c>
      <c r="H19" s="16">
        <f t="shared" si="2"/>
        <v>4943712616</v>
      </c>
      <c r="I19" s="5"/>
      <c r="J19" s="5"/>
      <c r="K19" s="5"/>
      <c r="L19" s="5"/>
    </row>
    <row r="20" spans="1:12" x14ac:dyDescent="0.25">
      <c r="F20" s="5"/>
      <c r="G20" s="5"/>
      <c r="H20" s="5"/>
      <c r="I20" s="5"/>
      <c r="J20" s="5"/>
      <c r="K20" s="5"/>
      <c r="L20" s="5"/>
    </row>
    <row r="21" spans="1:12" ht="15.75" customHeight="1" x14ac:dyDescent="0.25">
      <c r="A21" s="21" t="s">
        <v>39</v>
      </c>
      <c r="B21" s="16"/>
      <c r="C21" s="1"/>
      <c r="D21" s="1"/>
      <c r="E21" s="1"/>
      <c r="F21" s="1"/>
      <c r="G21" s="5"/>
      <c r="H21" s="5"/>
      <c r="I21" s="5"/>
      <c r="J21" s="5"/>
      <c r="K21" s="5"/>
      <c r="L21" s="5"/>
    </row>
    <row r="22" spans="1:12" ht="15.75" customHeight="1" x14ac:dyDescent="0.25">
      <c r="A22" s="23" t="s">
        <v>41</v>
      </c>
      <c r="B22" s="16"/>
      <c r="C22" s="1"/>
      <c r="D22" s="1"/>
      <c r="E22" s="1"/>
      <c r="F22" s="1"/>
      <c r="G22" s="5"/>
      <c r="H22" s="5"/>
      <c r="I22" s="5"/>
      <c r="J22" s="5"/>
      <c r="K22" s="5"/>
      <c r="L22" s="5"/>
    </row>
    <row r="23" spans="1:12" ht="15.75" customHeight="1" x14ac:dyDescent="0.25">
      <c r="A23" s="11" t="s">
        <v>44</v>
      </c>
      <c r="B23" s="16">
        <f t="shared" ref="B23:H23" si="3">SUM(B24:B27)</f>
        <v>517241979</v>
      </c>
      <c r="C23" s="16">
        <f t="shared" si="3"/>
        <v>300433564</v>
      </c>
      <c r="D23" s="16">
        <f t="shared" si="3"/>
        <v>353358947</v>
      </c>
      <c r="E23" s="16">
        <f t="shared" si="3"/>
        <v>271651909</v>
      </c>
      <c r="F23" s="16">
        <f t="shared" si="3"/>
        <v>262045605</v>
      </c>
      <c r="G23" s="16">
        <f t="shared" si="3"/>
        <v>186631590</v>
      </c>
      <c r="H23" s="16">
        <f t="shared" si="3"/>
        <v>191670818</v>
      </c>
      <c r="I23" s="5"/>
      <c r="J23" s="5"/>
      <c r="K23" s="5"/>
      <c r="L23" s="5"/>
    </row>
    <row r="24" spans="1:12" ht="15.75" customHeight="1" x14ac:dyDescent="0.25">
      <c r="A24" s="19" t="s">
        <v>49</v>
      </c>
      <c r="B24" s="5">
        <v>421728101</v>
      </c>
      <c r="C24" s="5">
        <v>205878653</v>
      </c>
      <c r="D24" s="5">
        <v>258080690</v>
      </c>
      <c r="E24" s="5">
        <v>175081603</v>
      </c>
      <c r="F24" s="5">
        <v>163216013</v>
      </c>
      <c r="G24" s="12">
        <v>53552472</v>
      </c>
      <c r="H24" s="12">
        <v>53552472</v>
      </c>
      <c r="I24" s="5"/>
      <c r="J24" s="5"/>
      <c r="K24" s="5"/>
      <c r="L24" s="5"/>
    </row>
    <row r="25" spans="1:12" ht="15.75" customHeight="1" x14ac:dyDescent="0.25">
      <c r="A25" s="19" t="s">
        <v>51</v>
      </c>
      <c r="B25" s="5">
        <v>5352082</v>
      </c>
      <c r="C25" s="5">
        <v>2778128</v>
      </c>
      <c r="D25" s="5">
        <v>1892234</v>
      </c>
      <c r="E25" s="5">
        <v>22040</v>
      </c>
      <c r="F25" s="5"/>
      <c r="G25" s="5"/>
      <c r="H25" s="12"/>
      <c r="I25" s="5"/>
      <c r="J25" s="5"/>
      <c r="K25" s="5"/>
      <c r="L25" s="5"/>
    </row>
    <row r="26" spans="1:12" ht="15.75" customHeight="1" x14ac:dyDescent="0.25">
      <c r="A26" s="19" t="s">
        <v>52</v>
      </c>
      <c r="B26" s="5">
        <v>50563988</v>
      </c>
      <c r="C26" s="5">
        <v>50614124</v>
      </c>
      <c r="D26" s="5">
        <v>49356153</v>
      </c>
      <c r="E26" s="5">
        <v>51301455</v>
      </c>
      <c r="F26" s="5">
        <v>51956691</v>
      </c>
      <c r="G26" s="12">
        <v>83099472</v>
      </c>
      <c r="H26" s="12">
        <v>86815202</v>
      </c>
      <c r="I26" s="5"/>
      <c r="J26" s="5"/>
      <c r="K26" s="5"/>
      <c r="L26" s="5"/>
    </row>
    <row r="27" spans="1:12" ht="15.75" customHeight="1" x14ac:dyDescent="0.25">
      <c r="A27" s="19" t="s">
        <v>53</v>
      </c>
      <c r="B27" s="5">
        <v>39597808</v>
      </c>
      <c r="C27" s="5">
        <v>41162659</v>
      </c>
      <c r="D27" s="5">
        <v>44029870</v>
      </c>
      <c r="E27" s="5">
        <v>45246811</v>
      </c>
      <c r="F27" s="5">
        <v>46872901</v>
      </c>
      <c r="G27" s="12">
        <v>49979646</v>
      </c>
      <c r="H27" s="12">
        <v>51303144</v>
      </c>
      <c r="I27" s="5"/>
      <c r="J27" s="5"/>
      <c r="K27" s="5"/>
      <c r="L27" s="5"/>
    </row>
    <row r="28" spans="1:12" ht="15.75" customHeight="1" x14ac:dyDescent="0.25">
      <c r="B28" s="5"/>
      <c r="D28" s="5"/>
      <c r="E28" s="5"/>
      <c r="G28" s="5"/>
      <c r="H28" s="5"/>
      <c r="I28" s="5"/>
      <c r="J28" s="5"/>
      <c r="K28" s="5"/>
      <c r="L28" s="5"/>
    </row>
    <row r="29" spans="1:12" ht="15.75" customHeight="1" x14ac:dyDescent="0.25">
      <c r="A29" s="11" t="s">
        <v>57</v>
      </c>
      <c r="B29" s="16">
        <f t="shared" ref="B29:H29" si="4">SUM(B30:B35)</f>
        <v>1054291764</v>
      </c>
      <c r="C29" s="16">
        <f t="shared" si="4"/>
        <v>1440098804</v>
      </c>
      <c r="D29" s="16">
        <f t="shared" si="4"/>
        <v>980292594</v>
      </c>
      <c r="E29" s="16">
        <f t="shared" si="4"/>
        <v>951268156</v>
      </c>
      <c r="F29" s="16">
        <f t="shared" si="4"/>
        <v>990044877</v>
      </c>
      <c r="G29" s="16">
        <f t="shared" si="4"/>
        <v>1114202620</v>
      </c>
      <c r="H29" s="16">
        <f t="shared" si="4"/>
        <v>1045443817</v>
      </c>
      <c r="I29" s="5"/>
      <c r="J29" s="5"/>
      <c r="K29" s="5"/>
      <c r="L29" s="5"/>
    </row>
    <row r="30" spans="1:12" ht="15.75" customHeight="1" x14ac:dyDescent="0.25">
      <c r="A30" s="19" t="s">
        <v>59</v>
      </c>
      <c r="B30" s="5">
        <v>115806636</v>
      </c>
      <c r="C30" s="5">
        <v>294375942</v>
      </c>
      <c r="D30" s="5">
        <v>175466127</v>
      </c>
      <c r="E30" s="5">
        <v>221449331</v>
      </c>
      <c r="F30" s="5">
        <v>198370042</v>
      </c>
      <c r="G30" s="12">
        <v>254212700</v>
      </c>
      <c r="H30" s="12">
        <v>204482115</v>
      </c>
      <c r="I30" s="5"/>
      <c r="J30" s="5"/>
      <c r="K30" s="5"/>
      <c r="L30" s="5"/>
    </row>
    <row r="31" spans="1:12" ht="15.75" customHeight="1" x14ac:dyDescent="0.25">
      <c r="A31" s="19" t="s">
        <v>61</v>
      </c>
      <c r="B31" s="5">
        <v>1870806</v>
      </c>
      <c r="C31" s="5">
        <v>3662183</v>
      </c>
      <c r="D31" s="5">
        <v>2929058</v>
      </c>
      <c r="E31" s="5">
        <v>3961885</v>
      </c>
      <c r="F31" s="5">
        <v>3115375</v>
      </c>
      <c r="G31" s="12">
        <v>1290587</v>
      </c>
      <c r="H31" s="12">
        <v>509128</v>
      </c>
      <c r="I31" s="5"/>
      <c r="J31" s="5"/>
      <c r="K31" s="5"/>
      <c r="L31" s="5"/>
    </row>
    <row r="32" spans="1:12" ht="15.75" customHeight="1" x14ac:dyDescent="0.25">
      <c r="A32" s="3" t="s">
        <v>63</v>
      </c>
      <c r="B32" s="5">
        <v>486265306</v>
      </c>
      <c r="C32" s="5">
        <v>519925400</v>
      </c>
      <c r="D32" s="5">
        <v>396923961</v>
      </c>
      <c r="E32" s="5">
        <v>387590973</v>
      </c>
      <c r="F32" s="5">
        <v>399282292</v>
      </c>
      <c r="G32" s="12">
        <v>390640181</v>
      </c>
      <c r="H32" s="12">
        <v>382627610</v>
      </c>
      <c r="I32" s="5"/>
      <c r="J32" s="5"/>
      <c r="K32" s="5"/>
      <c r="L32" s="5"/>
    </row>
    <row r="33" spans="1:12" ht="15.75" customHeight="1" x14ac:dyDescent="0.25">
      <c r="A33" s="19" t="s">
        <v>64</v>
      </c>
      <c r="B33" s="5">
        <v>249444113</v>
      </c>
      <c r="C33" s="5">
        <v>387700991</v>
      </c>
      <c r="D33" s="5">
        <v>178814548</v>
      </c>
      <c r="E33" s="5">
        <v>163484379</v>
      </c>
      <c r="F33" s="5">
        <v>166328006</v>
      </c>
      <c r="G33" s="12">
        <v>185853310</v>
      </c>
      <c r="H33" s="12">
        <v>182909463</v>
      </c>
      <c r="I33" s="5"/>
      <c r="J33" s="5"/>
      <c r="K33" s="5"/>
      <c r="L33" s="5"/>
    </row>
    <row r="34" spans="1:12" ht="15.75" customHeight="1" x14ac:dyDescent="0.25">
      <c r="A34" s="19" t="s">
        <v>65</v>
      </c>
      <c r="B34" s="5">
        <v>128390810</v>
      </c>
      <c r="C34" s="5">
        <v>153542711</v>
      </c>
      <c r="D34" s="5">
        <v>145332998</v>
      </c>
      <c r="E34" s="5">
        <v>89661451</v>
      </c>
      <c r="F34" s="5">
        <v>131293010</v>
      </c>
      <c r="G34" s="12">
        <v>176033240</v>
      </c>
      <c r="H34" s="12">
        <v>163756251</v>
      </c>
      <c r="I34" s="5"/>
      <c r="J34" s="5"/>
      <c r="K34" s="5"/>
      <c r="L34" s="5"/>
    </row>
    <row r="35" spans="1:12" ht="15.75" customHeight="1" x14ac:dyDescent="0.25">
      <c r="A35" s="19" t="s">
        <v>66</v>
      </c>
      <c r="B35" s="5">
        <v>72514093</v>
      </c>
      <c r="C35" s="5">
        <v>80891577</v>
      </c>
      <c r="D35" s="5">
        <v>80825902</v>
      </c>
      <c r="E35" s="5">
        <v>85120137</v>
      </c>
      <c r="F35" s="5">
        <v>91656152</v>
      </c>
      <c r="G35" s="12">
        <v>106172602</v>
      </c>
      <c r="H35" s="12">
        <v>111159250</v>
      </c>
      <c r="I35" s="5"/>
      <c r="J35" s="5"/>
      <c r="K35" s="5"/>
      <c r="L35" s="5"/>
    </row>
    <row r="36" spans="1:12" ht="15.75" customHeight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ht="15.75" customHeight="1" x14ac:dyDescent="0.25">
      <c r="A37" s="1"/>
      <c r="B37" s="16">
        <f t="shared" ref="B37:H37" si="5">B23+B29</f>
        <v>1571533743</v>
      </c>
      <c r="C37" s="16">
        <f t="shared" si="5"/>
        <v>1740532368</v>
      </c>
      <c r="D37" s="16">
        <f t="shared" si="5"/>
        <v>1333651541</v>
      </c>
      <c r="E37" s="16">
        <f t="shared" si="5"/>
        <v>1222920065</v>
      </c>
      <c r="F37" s="16">
        <f t="shared" si="5"/>
        <v>1252090482</v>
      </c>
      <c r="G37" s="16">
        <f t="shared" si="5"/>
        <v>1300834210</v>
      </c>
      <c r="H37" s="16">
        <f t="shared" si="5"/>
        <v>1237114635</v>
      </c>
      <c r="I37" s="5"/>
      <c r="J37" s="5"/>
      <c r="K37" s="5"/>
      <c r="L37" s="5"/>
    </row>
    <row r="38" spans="1:12" ht="15.75" customHeight="1" x14ac:dyDescent="0.25">
      <c r="A38" s="1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ht="15.75" customHeight="1" x14ac:dyDescent="0.25">
      <c r="A39" s="11" t="s">
        <v>71</v>
      </c>
      <c r="B39" s="16">
        <f t="shared" ref="B39:H39" si="6">SUM(B40:B43)</f>
        <v>3559312951</v>
      </c>
      <c r="C39" s="16">
        <f t="shared" si="6"/>
        <v>3540296446</v>
      </c>
      <c r="D39" s="16">
        <f t="shared" si="6"/>
        <v>3616460572</v>
      </c>
      <c r="E39" s="16">
        <f t="shared" si="6"/>
        <v>3643725347</v>
      </c>
      <c r="F39" s="16">
        <f t="shared" si="6"/>
        <v>3638927402</v>
      </c>
      <c r="G39" s="16">
        <f t="shared" si="6"/>
        <v>3682056037</v>
      </c>
      <c r="H39" s="16">
        <f t="shared" si="6"/>
        <v>3706597981</v>
      </c>
      <c r="I39" s="5"/>
      <c r="J39" s="5"/>
      <c r="K39" s="5"/>
      <c r="L39" s="5"/>
    </row>
    <row r="40" spans="1:12" ht="15.75" customHeight="1" x14ac:dyDescent="0.25">
      <c r="A40" s="3" t="s">
        <v>72</v>
      </c>
      <c r="B40" s="5">
        <v>910573120</v>
      </c>
      <c r="C40" s="5">
        <v>910573120</v>
      </c>
      <c r="D40" s="5">
        <v>910573120</v>
      </c>
      <c r="E40" s="5">
        <v>910573120</v>
      </c>
      <c r="F40" s="5">
        <v>910573120</v>
      </c>
      <c r="G40" s="12">
        <v>910573120</v>
      </c>
      <c r="H40" s="12">
        <v>910573120</v>
      </c>
      <c r="I40" s="5"/>
      <c r="J40" s="5"/>
      <c r="K40" s="5"/>
      <c r="L40" s="5"/>
    </row>
    <row r="41" spans="1:12" ht="15.75" customHeight="1" x14ac:dyDescent="0.25">
      <c r="A41" s="3" t="s">
        <v>74</v>
      </c>
      <c r="B41" s="5">
        <v>973600000</v>
      </c>
      <c r="C41" s="5">
        <v>973600000</v>
      </c>
      <c r="D41" s="5">
        <v>973600000</v>
      </c>
      <c r="E41" s="5">
        <v>973600000</v>
      </c>
      <c r="F41" s="5">
        <v>973600000</v>
      </c>
      <c r="G41" s="12">
        <v>973600000</v>
      </c>
      <c r="H41" s="12">
        <v>973600000</v>
      </c>
      <c r="I41" s="5"/>
      <c r="J41" s="5"/>
      <c r="K41" s="5"/>
      <c r="L41" s="5"/>
    </row>
    <row r="42" spans="1:12" ht="15.75" customHeight="1" x14ac:dyDescent="0.25">
      <c r="A42" s="3" t="s">
        <v>75</v>
      </c>
      <c r="B42" s="5">
        <v>691473480</v>
      </c>
      <c r="C42" s="5">
        <v>691473480</v>
      </c>
      <c r="D42" s="5">
        <v>685427404</v>
      </c>
      <c r="E42" s="5">
        <v>685427404</v>
      </c>
      <c r="F42" s="5">
        <v>685427404</v>
      </c>
      <c r="G42" s="12">
        <v>679683631</v>
      </c>
      <c r="H42" s="12">
        <v>679683631</v>
      </c>
      <c r="I42" s="5"/>
      <c r="J42" s="5"/>
      <c r="K42" s="5"/>
      <c r="L42" s="5"/>
    </row>
    <row r="43" spans="1:12" ht="15.75" customHeight="1" x14ac:dyDescent="0.25">
      <c r="A43" s="3" t="s">
        <v>76</v>
      </c>
      <c r="B43" s="5">
        <v>983666351</v>
      </c>
      <c r="C43" s="5">
        <v>964649846</v>
      </c>
      <c r="D43" s="5">
        <v>1046860048</v>
      </c>
      <c r="E43" s="5">
        <v>1074124823</v>
      </c>
      <c r="F43" s="5">
        <v>1069326878</v>
      </c>
      <c r="G43" s="12">
        <v>1118199286</v>
      </c>
      <c r="H43" s="12">
        <v>1142741230</v>
      </c>
      <c r="I43" s="5"/>
      <c r="J43" s="5"/>
      <c r="K43" s="5"/>
      <c r="L43" s="5"/>
    </row>
    <row r="44" spans="1:12" ht="15.75" customHeight="1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ht="15.75" customHeight="1" x14ac:dyDescent="0.25">
      <c r="A45" s="1"/>
      <c r="B45" s="16">
        <f>B37+B39</f>
        <v>5130846694</v>
      </c>
      <c r="C45" s="16">
        <f>C37+C39+1</f>
        <v>5280828815</v>
      </c>
      <c r="D45" s="16">
        <f>D37+D39</f>
        <v>4950112113</v>
      </c>
      <c r="E45" s="16">
        <f>E37+E39-1</f>
        <v>4866645411</v>
      </c>
      <c r="F45" s="16">
        <f t="shared" ref="F45:H45" si="7">F37+F39</f>
        <v>4891017884</v>
      </c>
      <c r="G45" s="16">
        <f t="shared" si="7"/>
        <v>4982890247</v>
      </c>
      <c r="H45" s="16">
        <f t="shared" si="7"/>
        <v>4943712616</v>
      </c>
      <c r="I45" s="5"/>
      <c r="J45" s="5"/>
      <c r="K45" s="5"/>
      <c r="L45" s="5"/>
    </row>
    <row r="46" spans="1:12" ht="15.75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 ht="15.75" customHeight="1" x14ac:dyDescent="0.25">
      <c r="A47" s="10" t="s">
        <v>78</v>
      </c>
      <c r="B47" s="29">
        <f t="shared" ref="B47:H47" si="8">B39/(B40/10)</f>
        <v>39.088710975786327</v>
      </c>
      <c r="C47" s="29">
        <f t="shared" si="8"/>
        <v>38.879869921923458</v>
      </c>
      <c r="D47" s="29">
        <f t="shared" si="8"/>
        <v>39.716311546732236</v>
      </c>
      <c r="E47" s="29">
        <f t="shared" si="8"/>
        <v>40.015735880716534</v>
      </c>
      <c r="F47" s="29">
        <f t="shared" si="8"/>
        <v>39.963044395599994</v>
      </c>
      <c r="G47" s="29">
        <f t="shared" si="8"/>
        <v>40.436687138315705</v>
      </c>
      <c r="H47" s="29">
        <f t="shared" si="8"/>
        <v>40.706209085108945</v>
      </c>
      <c r="I47" s="5"/>
      <c r="J47" s="5"/>
      <c r="K47" s="5"/>
      <c r="L47" s="5"/>
    </row>
    <row r="48" spans="1:12" ht="15.75" customHeight="1" x14ac:dyDescent="0.25">
      <c r="A48" s="10" t="s">
        <v>80</v>
      </c>
      <c r="B48" s="16">
        <f t="shared" ref="B48:H48" si="9">B40/10</f>
        <v>91057312</v>
      </c>
      <c r="C48" s="16">
        <f t="shared" si="9"/>
        <v>91057312</v>
      </c>
      <c r="D48" s="16">
        <f t="shared" si="9"/>
        <v>91057312</v>
      </c>
      <c r="E48" s="16">
        <f t="shared" si="9"/>
        <v>91057312</v>
      </c>
      <c r="F48" s="16">
        <f t="shared" si="9"/>
        <v>91057312</v>
      </c>
      <c r="G48" s="16">
        <f t="shared" si="9"/>
        <v>91057312</v>
      </c>
      <c r="H48" s="16">
        <f t="shared" si="9"/>
        <v>91057312</v>
      </c>
      <c r="I48" s="5"/>
      <c r="J48" s="5"/>
      <c r="K48" s="5"/>
      <c r="L48" s="5"/>
    </row>
    <row r="49" spans="7:12" ht="15.75" customHeight="1" x14ac:dyDescent="0.25">
      <c r="G49" s="5"/>
      <c r="H49" s="5"/>
      <c r="I49" s="5"/>
      <c r="J49" s="5"/>
      <c r="K49" s="5"/>
      <c r="L49" s="5"/>
    </row>
    <row r="50" spans="7:12" ht="15.75" customHeight="1" x14ac:dyDescent="0.25">
      <c r="G50" s="5"/>
      <c r="H50" s="5"/>
      <c r="I50" s="5"/>
      <c r="J50" s="5"/>
      <c r="K50" s="5"/>
      <c r="L50" s="5"/>
    </row>
    <row r="51" spans="7:12" ht="15.75" customHeight="1" x14ac:dyDescent="0.25">
      <c r="G51" s="5"/>
      <c r="H51" s="5"/>
      <c r="I51" s="5"/>
      <c r="J51" s="5"/>
      <c r="K51" s="5"/>
      <c r="L51" s="5"/>
    </row>
    <row r="52" spans="7:12" ht="15.75" customHeight="1" x14ac:dyDescent="0.25">
      <c r="G52" s="5"/>
      <c r="H52" s="5"/>
      <c r="I52" s="5"/>
      <c r="J52" s="5"/>
      <c r="K52" s="5"/>
      <c r="L52" s="5"/>
    </row>
    <row r="53" spans="7:12" ht="15.75" customHeight="1" x14ac:dyDescent="0.25">
      <c r="G53" s="5"/>
      <c r="H53" s="5"/>
      <c r="I53" s="5"/>
      <c r="J53" s="5"/>
      <c r="K53" s="5"/>
      <c r="L53" s="5"/>
    </row>
    <row r="54" spans="7:12" ht="15.75" customHeight="1" x14ac:dyDescent="0.25">
      <c r="G54" s="5"/>
      <c r="H54" s="5"/>
      <c r="I54" s="5"/>
      <c r="J54" s="5"/>
      <c r="K54" s="5"/>
      <c r="L54" s="5"/>
    </row>
    <row r="55" spans="7:12" ht="15.75" customHeight="1" x14ac:dyDescent="0.25">
      <c r="G55" s="5"/>
      <c r="H55" s="5"/>
      <c r="I55" s="5"/>
      <c r="J55" s="5"/>
      <c r="K55" s="5"/>
      <c r="L55" s="5"/>
    </row>
    <row r="56" spans="7:12" ht="15.75" customHeight="1" x14ac:dyDescent="0.25">
      <c r="G56" s="5"/>
      <c r="H56" s="5"/>
      <c r="I56" s="5"/>
      <c r="J56" s="5"/>
      <c r="K56" s="5"/>
      <c r="L56" s="5"/>
    </row>
    <row r="57" spans="7:12" ht="15.75" customHeight="1" x14ac:dyDescent="0.25">
      <c r="G57" s="5"/>
      <c r="H57" s="5"/>
      <c r="I57" s="5"/>
      <c r="J57" s="5"/>
      <c r="K57" s="5"/>
      <c r="L57" s="5"/>
    </row>
    <row r="58" spans="7:12" ht="15.75" customHeight="1" x14ac:dyDescent="0.25">
      <c r="G58" s="5"/>
      <c r="H58" s="5"/>
      <c r="I58" s="5"/>
      <c r="J58" s="5"/>
      <c r="K58" s="5"/>
      <c r="L58" s="5"/>
    </row>
    <row r="59" spans="7:12" ht="15.75" customHeight="1" x14ac:dyDescent="0.25">
      <c r="G59" s="5"/>
      <c r="H59" s="5"/>
      <c r="I59" s="5"/>
      <c r="J59" s="5"/>
      <c r="K59" s="5"/>
      <c r="L59" s="5"/>
    </row>
    <row r="60" spans="7:12" ht="15.75" customHeight="1" x14ac:dyDescent="0.25">
      <c r="G60" s="5"/>
      <c r="H60" s="5"/>
      <c r="I60" s="5"/>
      <c r="J60" s="5"/>
      <c r="K60" s="5"/>
      <c r="L60" s="5"/>
    </row>
    <row r="61" spans="7:12" ht="15.75" customHeight="1" x14ac:dyDescent="0.25">
      <c r="G61" s="5"/>
      <c r="H61" s="5"/>
      <c r="I61" s="5"/>
      <c r="J61" s="5"/>
      <c r="K61" s="5"/>
      <c r="L61" s="5"/>
    </row>
    <row r="62" spans="7:12" ht="15.75" customHeight="1" x14ac:dyDescent="0.2"/>
    <row r="63" spans="7:12" ht="15.75" customHeight="1" x14ac:dyDescent="0.2"/>
    <row r="64" spans="7:1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27.75" customWidth="1"/>
    <col min="2" max="3" width="12.75" customWidth="1"/>
    <col min="4" max="4" width="13.5" customWidth="1"/>
    <col min="5" max="6" width="12.75" customWidth="1"/>
    <col min="7" max="7" width="11.125" customWidth="1"/>
    <col min="8" max="8" width="12.375" customWidth="1"/>
    <col min="9" max="26" width="7.625" customWidth="1"/>
  </cols>
  <sheetData>
    <row r="1" spans="1:11" x14ac:dyDescent="0.25">
      <c r="A1" s="1" t="s">
        <v>0</v>
      </c>
      <c r="B1" s="5"/>
      <c r="C1" s="5"/>
      <c r="D1" s="5"/>
      <c r="E1" s="5"/>
      <c r="F1" s="5"/>
    </row>
    <row r="2" spans="1:11" ht="15.75" x14ac:dyDescent="0.25">
      <c r="A2" s="1" t="s">
        <v>7</v>
      </c>
      <c r="B2" s="2"/>
      <c r="C2" s="2"/>
      <c r="D2" s="2"/>
      <c r="E2" s="2"/>
    </row>
    <row r="3" spans="1:11" ht="15.75" x14ac:dyDescent="0.25">
      <c r="A3" s="3" t="s">
        <v>3</v>
      </c>
      <c r="B3" s="2"/>
      <c r="C3" s="2"/>
      <c r="D3" s="2"/>
      <c r="E3" s="2"/>
    </row>
    <row r="4" spans="1:11" x14ac:dyDescent="0.25">
      <c r="B4" s="4" t="s">
        <v>4</v>
      </c>
      <c r="C4" s="4" t="s">
        <v>5</v>
      </c>
      <c r="D4" s="4" t="s">
        <v>6</v>
      </c>
      <c r="E4" s="4" t="s">
        <v>4</v>
      </c>
      <c r="F4" s="4" t="s">
        <v>5</v>
      </c>
      <c r="G4" s="6" t="s">
        <v>6</v>
      </c>
      <c r="H4" s="6" t="s">
        <v>4</v>
      </c>
    </row>
    <row r="5" spans="1:11" ht="15.75" x14ac:dyDescent="0.25">
      <c r="A5" s="2"/>
      <c r="B5" s="7">
        <v>43100</v>
      </c>
      <c r="C5" s="7">
        <v>43190</v>
      </c>
      <c r="D5" s="7">
        <v>43373</v>
      </c>
      <c r="E5" s="7">
        <v>43465</v>
      </c>
      <c r="F5" s="7">
        <v>43555</v>
      </c>
      <c r="G5" s="8">
        <v>43738</v>
      </c>
      <c r="H5" s="8">
        <v>43830</v>
      </c>
    </row>
    <row r="6" spans="1:11" x14ac:dyDescent="0.25">
      <c r="A6" s="10" t="s">
        <v>10</v>
      </c>
      <c r="B6" s="5">
        <v>1120876344</v>
      </c>
      <c r="C6" s="5">
        <v>1842531749</v>
      </c>
      <c r="D6" s="5">
        <v>387831293</v>
      </c>
      <c r="E6" s="5">
        <v>822510035</v>
      </c>
      <c r="F6" s="5">
        <v>1362670119</v>
      </c>
      <c r="G6" s="12">
        <v>440366901</v>
      </c>
      <c r="H6" s="12">
        <v>961079504</v>
      </c>
      <c r="I6" s="5"/>
      <c r="J6" s="5"/>
      <c r="K6" s="5"/>
    </row>
    <row r="7" spans="1:11" x14ac:dyDescent="0.25">
      <c r="A7" s="3" t="s">
        <v>15</v>
      </c>
      <c r="B7" s="14">
        <v>824927396</v>
      </c>
      <c r="C7" s="14">
        <v>1395209892</v>
      </c>
      <c r="D7" s="14">
        <v>268289655</v>
      </c>
      <c r="E7" s="14">
        <v>594923560</v>
      </c>
      <c r="F7" s="14">
        <v>981586008</v>
      </c>
      <c r="G7" s="12">
        <v>313430021</v>
      </c>
      <c r="H7" s="12">
        <v>701052870</v>
      </c>
      <c r="I7" s="5"/>
      <c r="J7" s="5"/>
      <c r="K7" s="5"/>
    </row>
    <row r="8" spans="1:11" x14ac:dyDescent="0.25">
      <c r="A8" s="10" t="s">
        <v>17</v>
      </c>
      <c r="B8" s="16">
        <f t="shared" ref="B8:H8" si="0">B6-B7</f>
        <v>295948948</v>
      </c>
      <c r="C8" s="16">
        <f t="shared" si="0"/>
        <v>447321857</v>
      </c>
      <c r="D8" s="16">
        <f t="shared" si="0"/>
        <v>119541638</v>
      </c>
      <c r="E8" s="16">
        <f t="shared" si="0"/>
        <v>227586475</v>
      </c>
      <c r="F8" s="16">
        <f t="shared" si="0"/>
        <v>381084111</v>
      </c>
      <c r="G8" s="18">
        <f t="shared" si="0"/>
        <v>126936880</v>
      </c>
      <c r="H8" s="16">
        <f t="shared" si="0"/>
        <v>260026634</v>
      </c>
      <c r="I8" s="5"/>
      <c r="J8" s="5"/>
      <c r="K8" s="5"/>
    </row>
    <row r="9" spans="1:11" x14ac:dyDescent="0.25">
      <c r="A9" s="1"/>
      <c r="B9" s="16"/>
      <c r="C9" s="16"/>
      <c r="D9" s="16"/>
      <c r="E9" s="16"/>
      <c r="F9" s="16"/>
      <c r="G9" s="5"/>
      <c r="H9" s="5"/>
      <c r="I9" s="5"/>
      <c r="J9" s="5"/>
      <c r="K9" s="5"/>
    </row>
    <row r="10" spans="1:11" x14ac:dyDescent="0.25">
      <c r="A10" s="10" t="s">
        <v>24</v>
      </c>
      <c r="B10" s="16">
        <f t="shared" ref="B10:H10" si="1">SUM(B11:B12)</f>
        <v>109429605</v>
      </c>
      <c r="C10" s="16">
        <f t="shared" si="1"/>
        <v>169209186</v>
      </c>
      <c r="D10" s="16">
        <f t="shared" si="1"/>
        <v>50250639</v>
      </c>
      <c r="E10" s="16">
        <f t="shared" si="1"/>
        <v>100927965</v>
      </c>
      <c r="F10" s="16">
        <f t="shared" si="1"/>
        <v>166027617</v>
      </c>
      <c r="G10" s="16">
        <f t="shared" si="1"/>
        <v>56626088</v>
      </c>
      <c r="H10" s="16">
        <f t="shared" si="1"/>
        <v>123252907</v>
      </c>
      <c r="I10" s="5"/>
      <c r="J10" s="5"/>
      <c r="K10" s="5"/>
    </row>
    <row r="11" spans="1:11" x14ac:dyDescent="0.25">
      <c r="A11" s="19" t="s">
        <v>30</v>
      </c>
      <c r="B11" s="5">
        <v>97868502</v>
      </c>
      <c r="C11" s="5">
        <v>150904906</v>
      </c>
      <c r="D11" s="5">
        <v>45242640</v>
      </c>
      <c r="E11" s="5">
        <v>90908648</v>
      </c>
      <c r="F11" s="5">
        <v>151248685</v>
      </c>
      <c r="G11" s="12">
        <v>49912945</v>
      </c>
      <c r="H11" s="12">
        <v>110956943</v>
      </c>
      <c r="I11" s="5"/>
      <c r="J11" s="5"/>
      <c r="K11" s="5"/>
    </row>
    <row r="12" spans="1:11" x14ac:dyDescent="0.25">
      <c r="A12" s="19" t="s">
        <v>32</v>
      </c>
      <c r="B12" s="5">
        <v>11561103</v>
      </c>
      <c r="C12" s="5">
        <v>18304280</v>
      </c>
      <c r="D12" s="5">
        <v>5007999</v>
      </c>
      <c r="E12" s="5">
        <v>10019317</v>
      </c>
      <c r="F12" s="5">
        <v>14778932</v>
      </c>
      <c r="G12" s="12">
        <v>6713143</v>
      </c>
      <c r="H12" s="12">
        <v>12295964</v>
      </c>
      <c r="I12" s="5"/>
      <c r="J12" s="5"/>
      <c r="K12" s="5"/>
    </row>
    <row r="13" spans="1:11" x14ac:dyDescent="0.25">
      <c r="A13" s="20" t="s">
        <v>36</v>
      </c>
      <c r="B13" s="16">
        <f t="shared" ref="B13:F13" si="2">B8-B10</f>
        <v>186519343</v>
      </c>
      <c r="C13" s="16">
        <f t="shared" si="2"/>
        <v>278112671</v>
      </c>
      <c r="D13" s="16">
        <f t="shared" si="2"/>
        <v>69290999</v>
      </c>
      <c r="E13" s="16">
        <f t="shared" si="2"/>
        <v>126658510</v>
      </c>
      <c r="F13" s="16">
        <f t="shared" si="2"/>
        <v>215056494</v>
      </c>
      <c r="G13" s="16">
        <f>G8-G10+1</f>
        <v>70310793</v>
      </c>
      <c r="H13" s="16">
        <f>H8-H10</f>
        <v>136773727</v>
      </c>
      <c r="I13" s="5"/>
      <c r="J13" s="5"/>
      <c r="K13" s="5"/>
    </row>
    <row r="14" spans="1:11" x14ac:dyDescent="0.25">
      <c r="A14" s="24" t="s">
        <v>42</v>
      </c>
      <c r="B14" s="16"/>
      <c r="C14" s="16"/>
      <c r="D14" s="16"/>
      <c r="E14" s="16"/>
      <c r="F14" s="16"/>
      <c r="G14" s="5"/>
      <c r="H14" s="5"/>
      <c r="I14" s="5"/>
      <c r="J14" s="5"/>
      <c r="K14" s="5"/>
    </row>
    <row r="15" spans="1:11" x14ac:dyDescent="0.25">
      <c r="A15" s="19" t="s">
        <v>46</v>
      </c>
      <c r="B15" s="5">
        <v>68587541</v>
      </c>
      <c r="C15" s="5">
        <v>101558506</v>
      </c>
      <c r="D15" s="5">
        <v>28731502</v>
      </c>
      <c r="E15" s="5">
        <v>52324359</v>
      </c>
      <c r="F15" s="5">
        <v>89252830</v>
      </c>
      <c r="G15" s="12">
        <v>26488370</v>
      </c>
      <c r="H15" s="12">
        <v>58969168</v>
      </c>
      <c r="I15" s="5"/>
      <c r="J15" s="5"/>
      <c r="K15" s="5"/>
    </row>
    <row r="16" spans="1:11" x14ac:dyDescent="0.25">
      <c r="A16" s="19" t="s">
        <v>48</v>
      </c>
      <c r="B16" s="5">
        <v>45433</v>
      </c>
      <c r="C16" s="5">
        <v>65457</v>
      </c>
      <c r="D16" s="5">
        <v>1059178</v>
      </c>
      <c r="E16" s="5">
        <v>2464051</v>
      </c>
      <c r="F16" s="5">
        <v>14654</v>
      </c>
      <c r="G16" s="15">
        <v>788636</v>
      </c>
      <c r="H16" s="12">
        <v>1713038</v>
      </c>
      <c r="I16" s="5"/>
      <c r="J16" s="5"/>
      <c r="K16" s="5"/>
    </row>
    <row r="17" spans="1:11" x14ac:dyDescent="0.25">
      <c r="A17" s="19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x14ac:dyDescent="0.25">
      <c r="A18" s="10" t="s">
        <v>50</v>
      </c>
      <c r="B18" s="16">
        <f t="shared" ref="B18:H18" si="3">B13-B15+B16</f>
        <v>117977235</v>
      </c>
      <c r="C18" s="16">
        <f t="shared" si="3"/>
        <v>176619622</v>
      </c>
      <c r="D18" s="16">
        <f t="shared" si="3"/>
        <v>41618675</v>
      </c>
      <c r="E18" s="16">
        <f t="shared" si="3"/>
        <v>76798202</v>
      </c>
      <c r="F18" s="16">
        <f t="shared" si="3"/>
        <v>125818318</v>
      </c>
      <c r="G18" s="16">
        <f t="shared" si="3"/>
        <v>44611059</v>
      </c>
      <c r="H18" s="16">
        <f t="shared" si="3"/>
        <v>79517597</v>
      </c>
      <c r="I18" s="5"/>
      <c r="J18" s="5"/>
      <c r="K18" s="5"/>
    </row>
    <row r="19" spans="1:11" x14ac:dyDescent="0.25">
      <c r="A19" s="19" t="s">
        <v>54</v>
      </c>
      <c r="B19" s="5">
        <v>5617964</v>
      </c>
      <c r="C19" s="5">
        <v>8410458</v>
      </c>
      <c r="D19" s="5">
        <v>1981842</v>
      </c>
      <c r="E19" s="5">
        <v>3657057</v>
      </c>
      <c r="F19" s="5">
        <v>5991348</v>
      </c>
      <c r="G19" s="12">
        <v>2124336</v>
      </c>
      <c r="H19" s="12">
        <v>3786552</v>
      </c>
      <c r="I19" s="5"/>
      <c r="J19" s="5"/>
      <c r="K19" s="5"/>
    </row>
    <row r="20" spans="1:11" x14ac:dyDescent="0.25">
      <c r="A20" s="10" t="s">
        <v>55</v>
      </c>
      <c r="B20" s="5">
        <f t="shared" ref="B20:H20" si="4">B18-B19</f>
        <v>112359271</v>
      </c>
      <c r="C20" s="5">
        <f t="shared" si="4"/>
        <v>168209164</v>
      </c>
      <c r="D20" s="5">
        <f t="shared" si="4"/>
        <v>39636833</v>
      </c>
      <c r="E20" s="5">
        <f t="shared" si="4"/>
        <v>73141145</v>
      </c>
      <c r="F20" s="5">
        <f t="shared" si="4"/>
        <v>119826970</v>
      </c>
      <c r="G20" s="5">
        <f t="shared" si="4"/>
        <v>42486723</v>
      </c>
      <c r="H20" s="5">
        <f t="shared" si="4"/>
        <v>75731045</v>
      </c>
      <c r="I20" s="5"/>
      <c r="J20" s="5"/>
      <c r="K20" s="5"/>
    </row>
    <row r="21" spans="1:11" ht="15.75" customHeight="1" x14ac:dyDescent="0.25">
      <c r="A21" s="1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 x14ac:dyDescent="0.25">
      <c r="A22" s="11" t="s">
        <v>58</v>
      </c>
      <c r="B22" s="16">
        <f t="shared" ref="B22:H22" si="5">SUM(B23:B24)</f>
        <v>-19414315</v>
      </c>
      <c r="C22" s="16">
        <f t="shared" si="5"/>
        <v>-27841935</v>
      </c>
      <c r="D22" s="16">
        <f t="shared" si="5"/>
        <v>-5945525</v>
      </c>
      <c r="E22" s="16">
        <f t="shared" si="5"/>
        <v>-12185062</v>
      </c>
      <c r="F22" s="16">
        <f t="shared" si="5"/>
        <v>-19376314</v>
      </c>
      <c r="G22" s="16">
        <f t="shared" si="5"/>
        <v>-12481672</v>
      </c>
      <c r="H22" s="16">
        <f t="shared" si="5"/>
        <v>-21184051</v>
      </c>
      <c r="I22" s="5"/>
      <c r="J22" s="5"/>
      <c r="K22" s="5"/>
    </row>
    <row r="23" spans="1:11" ht="15.75" customHeight="1" x14ac:dyDescent="0.25">
      <c r="A23" s="19" t="s">
        <v>68</v>
      </c>
      <c r="B23" s="5">
        <v>-16853891</v>
      </c>
      <c r="C23" s="5">
        <v>-25231375</v>
      </c>
      <c r="D23" s="5">
        <v>-5945525</v>
      </c>
      <c r="E23" s="5">
        <v>-10239760</v>
      </c>
      <c r="F23" s="5">
        <v>-16775776</v>
      </c>
      <c r="G23" s="12">
        <v>-6373008</v>
      </c>
      <c r="H23" s="12">
        <v>-11359657</v>
      </c>
      <c r="I23" s="5"/>
      <c r="J23" s="5"/>
      <c r="K23" s="5"/>
    </row>
    <row r="24" spans="1:11" ht="15.75" customHeight="1" x14ac:dyDescent="0.25">
      <c r="A24" s="19" t="s">
        <v>69</v>
      </c>
      <c r="B24" s="5">
        <v>-2560424</v>
      </c>
      <c r="C24" s="5">
        <v>-2610560</v>
      </c>
      <c r="D24" s="5"/>
      <c r="E24" s="5">
        <v>-1945302</v>
      </c>
      <c r="F24" s="5">
        <v>-2600538</v>
      </c>
      <c r="G24" s="12">
        <v>-6108664</v>
      </c>
      <c r="H24" s="12">
        <v>-9824394</v>
      </c>
      <c r="I24" s="5"/>
      <c r="J24" s="5"/>
      <c r="K24" s="5"/>
    </row>
    <row r="25" spans="1:11" ht="15.75" customHeight="1" x14ac:dyDescent="0.25">
      <c r="A25" s="10" t="s">
        <v>70</v>
      </c>
      <c r="B25" s="26">
        <f t="shared" ref="B25:F25" si="6">B20+B22+1</f>
        <v>92944957</v>
      </c>
      <c r="C25" s="26">
        <f t="shared" si="6"/>
        <v>140367230</v>
      </c>
      <c r="D25" s="26">
        <f t="shared" si="6"/>
        <v>33691309</v>
      </c>
      <c r="E25" s="26">
        <f t="shared" si="6"/>
        <v>60956084</v>
      </c>
      <c r="F25" s="26">
        <f t="shared" si="6"/>
        <v>100450657</v>
      </c>
      <c r="G25" s="26">
        <f>G20+G22</f>
        <v>30005051</v>
      </c>
      <c r="H25" s="26">
        <f>H20+H22+1</f>
        <v>54546995</v>
      </c>
      <c r="I25" s="5"/>
      <c r="J25" s="5"/>
      <c r="K25" s="5"/>
    </row>
    <row r="26" spans="1:11" ht="15.75" customHeight="1" x14ac:dyDescent="0.25">
      <c r="A26" s="1"/>
      <c r="B26" s="1"/>
      <c r="C26" s="16"/>
      <c r="D26" s="16"/>
      <c r="E26" s="16"/>
      <c r="F26" s="16"/>
      <c r="G26" s="5"/>
      <c r="H26" s="5"/>
      <c r="I26" s="5"/>
      <c r="J26" s="5"/>
      <c r="K26" s="5"/>
    </row>
    <row r="27" spans="1:11" ht="15.75" customHeight="1" x14ac:dyDescent="0.25">
      <c r="A27" s="10" t="s">
        <v>77</v>
      </c>
      <c r="B27" s="27">
        <f>B25/('1'!B40/10)</f>
        <v>1.0207302956625823</v>
      </c>
      <c r="C27" s="27">
        <f>C25/('1'!C40/10)</f>
        <v>1.5415261763931709</v>
      </c>
      <c r="D27" s="27">
        <f>D25/('1'!D40/10)</f>
        <v>0.37000113730570039</v>
      </c>
      <c r="E27" s="27">
        <f>E25/('1'!E40/10)</f>
        <v>0.66942547128999375</v>
      </c>
      <c r="F27" s="28">
        <f>F25/('1'!F40/10)</f>
        <v>1.1031586019143635</v>
      </c>
      <c r="G27" s="28">
        <f>G25/('1'!G40/10)</f>
        <v>0.32951830381287778</v>
      </c>
      <c r="H27" s="28">
        <f>H25/('1'!H40/10)</f>
        <v>0.59904025060612376</v>
      </c>
      <c r="I27" s="5"/>
      <c r="J27" s="5"/>
      <c r="K27" s="5"/>
    </row>
    <row r="28" spans="1:11" ht="15.75" customHeight="1" x14ac:dyDescent="0.25">
      <c r="A28" s="24" t="s">
        <v>79</v>
      </c>
      <c r="B28" s="5">
        <f>'1'!B40/10</f>
        <v>91057312</v>
      </c>
      <c r="C28" s="5">
        <f>'1'!C40/10</f>
        <v>91057312</v>
      </c>
      <c r="D28" s="5">
        <f>'1'!D40/10</f>
        <v>91057312</v>
      </c>
      <c r="E28" s="5">
        <f>'1'!E40/10</f>
        <v>91057312</v>
      </c>
      <c r="F28" s="5">
        <f>'1'!F40/10</f>
        <v>91057312</v>
      </c>
      <c r="G28" s="5">
        <f>'1'!G40/10</f>
        <v>91057312</v>
      </c>
      <c r="H28" s="5">
        <f>'1'!H40/10</f>
        <v>91057312</v>
      </c>
      <c r="I28" s="5"/>
      <c r="J28" s="5"/>
      <c r="K28" s="5"/>
    </row>
    <row r="29" spans="1:11" ht="15.75" customHeight="1" x14ac:dyDescent="0.25">
      <c r="A29" s="2"/>
      <c r="B29" s="16"/>
      <c r="C29" s="16"/>
      <c r="D29" s="16"/>
      <c r="E29" s="16"/>
      <c r="F29" s="16"/>
      <c r="G29" s="5"/>
      <c r="H29" s="5"/>
      <c r="I29" s="5"/>
      <c r="J29" s="5"/>
      <c r="K29" s="5"/>
    </row>
    <row r="30" spans="1:11" ht="15.75" customHeight="1" x14ac:dyDescent="0.25">
      <c r="G30" s="5"/>
      <c r="H30" s="5"/>
      <c r="I30" s="5"/>
      <c r="J30" s="5"/>
      <c r="K30" s="5"/>
    </row>
    <row r="31" spans="1:11" ht="15.75" customHeight="1" x14ac:dyDescent="0.25">
      <c r="G31" s="5"/>
      <c r="H31" s="5"/>
      <c r="I31" s="5"/>
      <c r="J31" s="5"/>
      <c r="K31" s="5"/>
    </row>
    <row r="32" spans="1:11" ht="15.75" customHeight="1" x14ac:dyDescent="0.25">
      <c r="G32" s="5"/>
      <c r="H32" s="5"/>
      <c r="I32" s="5"/>
      <c r="J32" s="5"/>
      <c r="K32" s="5"/>
    </row>
    <row r="33" spans="1:11" ht="15.75" customHeight="1" x14ac:dyDescent="0.25">
      <c r="G33" s="5"/>
      <c r="H33" s="5"/>
      <c r="I33" s="5"/>
      <c r="J33" s="5"/>
      <c r="K33" s="5"/>
    </row>
    <row r="34" spans="1:11" ht="15.75" customHeight="1" x14ac:dyDescent="0.25">
      <c r="G34" s="5"/>
      <c r="H34" s="5"/>
      <c r="I34" s="5"/>
      <c r="J34" s="5"/>
      <c r="K34" s="5"/>
    </row>
    <row r="35" spans="1:11" ht="15.75" customHeight="1" x14ac:dyDescent="0.25">
      <c r="G35" s="5"/>
      <c r="H35" s="5"/>
      <c r="I35" s="5"/>
      <c r="J35" s="5"/>
      <c r="K35" s="5"/>
    </row>
    <row r="36" spans="1:11" ht="15.75" customHeight="1" x14ac:dyDescent="0.25">
      <c r="G36" s="5"/>
      <c r="H36" s="5"/>
      <c r="I36" s="5"/>
      <c r="J36" s="5"/>
      <c r="K36" s="5"/>
    </row>
    <row r="37" spans="1:11" ht="15.75" customHeight="1" x14ac:dyDescent="0.25">
      <c r="G37" s="5"/>
      <c r="H37" s="5"/>
      <c r="I37" s="5"/>
      <c r="J37" s="5"/>
      <c r="K37" s="5"/>
    </row>
    <row r="38" spans="1:11" ht="15.75" customHeight="1" x14ac:dyDescent="0.25">
      <c r="G38" s="5"/>
      <c r="H38" s="5"/>
      <c r="I38" s="5"/>
      <c r="J38" s="5"/>
      <c r="K38" s="5"/>
    </row>
    <row r="39" spans="1:11" ht="15.75" customHeight="1" x14ac:dyDescent="0.25">
      <c r="G39" s="5"/>
      <c r="H39" s="5"/>
      <c r="I39" s="5"/>
      <c r="J39" s="5"/>
      <c r="K39" s="5"/>
    </row>
    <row r="40" spans="1:11" ht="15.75" customHeight="1" x14ac:dyDescent="0.25">
      <c r="G40" s="5"/>
      <c r="H40" s="5"/>
      <c r="I40" s="5"/>
      <c r="J40" s="5"/>
      <c r="K40" s="5"/>
    </row>
    <row r="41" spans="1:11" ht="15.75" customHeight="1" x14ac:dyDescent="0.25">
      <c r="G41" s="5"/>
      <c r="H41" s="5"/>
      <c r="I41" s="5"/>
      <c r="J41" s="5"/>
      <c r="K41" s="5"/>
    </row>
    <row r="42" spans="1:11" ht="15.75" customHeight="1" x14ac:dyDescent="0.25">
      <c r="G42" s="5"/>
      <c r="H42" s="5"/>
      <c r="I42" s="5"/>
      <c r="J42" s="5"/>
      <c r="K42" s="5"/>
    </row>
    <row r="43" spans="1:11" ht="15.75" customHeight="1" x14ac:dyDescent="0.25">
      <c r="G43" s="5"/>
      <c r="H43" s="5"/>
      <c r="I43" s="5"/>
      <c r="J43" s="5"/>
      <c r="K43" s="5"/>
    </row>
    <row r="44" spans="1:11" ht="15.75" customHeight="1" x14ac:dyDescent="0.25">
      <c r="G44" s="5"/>
      <c r="H44" s="5"/>
      <c r="I44" s="5"/>
      <c r="J44" s="5"/>
      <c r="K44" s="5"/>
    </row>
    <row r="45" spans="1:11" ht="15.75" customHeight="1" x14ac:dyDescent="0.25">
      <c r="G45" s="5"/>
      <c r="H45" s="5"/>
      <c r="I45" s="5"/>
      <c r="J45" s="5"/>
      <c r="K45" s="5"/>
    </row>
    <row r="46" spans="1:11" ht="15.75" customHeight="1" x14ac:dyDescent="0.2"/>
    <row r="47" spans="1:11" ht="15.75" customHeight="1" x14ac:dyDescent="0.2"/>
    <row r="48" spans="1:11" ht="15.75" customHeight="1" x14ac:dyDescent="0.25">
      <c r="A48" s="19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22" sqref="E22"/>
    </sheetView>
  </sheetViews>
  <sheetFormatPr defaultColWidth="12.625" defaultRowHeight="15" customHeight="1" x14ac:dyDescent="0.2"/>
  <cols>
    <col min="1" max="1" width="34.125" customWidth="1"/>
    <col min="2" max="2" width="12.75" customWidth="1"/>
    <col min="3" max="3" width="12.625" customWidth="1"/>
    <col min="4" max="6" width="12.75" customWidth="1"/>
    <col min="7" max="7" width="11.875" customWidth="1"/>
    <col min="8" max="8" width="11.75" customWidth="1"/>
    <col min="9" max="26" width="7.625" customWidth="1"/>
  </cols>
  <sheetData>
    <row r="1" spans="1:11" x14ac:dyDescent="0.25">
      <c r="A1" s="1" t="s">
        <v>0</v>
      </c>
    </row>
    <row r="2" spans="1:11" ht="15.75" x14ac:dyDescent="0.25">
      <c r="A2" s="1" t="s">
        <v>1</v>
      </c>
      <c r="B2" s="2"/>
      <c r="C2" s="2"/>
      <c r="D2" s="2"/>
      <c r="E2" s="2"/>
    </row>
    <row r="3" spans="1:11" ht="15.75" x14ac:dyDescent="0.25">
      <c r="A3" s="3" t="s">
        <v>3</v>
      </c>
      <c r="B3" s="2"/>
      <c r="C3" s="2"/>
      <c r="D3" s="2"/>
      <c r="E3" s="2"/>
    </row>
    <row r="4" spans="1:11" x14ac:dyDescent="0.25">
      <c r="B4" s="4" t="s">
        <v>4</v>
      </c>
      <c r="C4" s="4" t="s">
        <v>5</v>
      </c>
      <c r="D4" s="4" t="s">
        <v>6</v>
      </c>
      <c r="E4" s="4" t="s">
        <v>4</v>
      </c>
      <c r="F4" s="4" t="s">
        <v>5</v>
      </c>
      <c r="G4" s="6" t="s">
        <v>6</v>
      </c>
      <c r="H4" s="6" t="s">
        <v>4</v>
      </c>
    </row>
    <row r="5" spans="1:11" ht="15.75" x14ac:dyDescent="0.25">
      <c r="A5" s="2"/>
      <c r="B5" s="7">
        <v>43100</v>
      </c>
      <c r="C5" s="7">
        <v>43190</v>
      </c>
      <c r="D5" s="7">
        <v>43373</v>
      </c>
      <c r="E5" s="7">
        <v>43465</v>
      </c>
      <c r="F5" s="7">
        <v>43555</v>
      </c>
      <c r="G5" s="8">
        <v>43738</v>
      </c>
      <c r="H5" s="8">
        <v>43830</v>
      </c>
    </row>
    <row r="6" spans="1:11" x14ac:dyDescent="0.25">
      <c r="A6" s="10" t="s">
        <v>9</v>
      </c>
    </row>
    <row r="7" spans="1:11" x14ac:dyDescent="0.25">
      <c r="A7" s="3" t="s">
        <v>12</v>
      </c>
      <c r="B7" s="5">
        <v>748592689</v>
      </c>
      <c r="C7" s="5">
        <v>1370209429</v>
      </c>
      <c r="D7" s="5">
        <v>653318230</v>
      </c>
      <c r="E7" s="5">
        <v>1132754687</v>
      </c>
      <c r="F7" s="5">
        <v>1628352248</v>
      </c>
      <c r="G7" s="12">
        <v>326087700</v>
      </c>
      <c r="H7" s="12">
        <v>825081654</v>
      </c>
      <c r="I7" s="5"/>
      <c r="J7" s="5"/>
      <c r="K7" s="5"/>
    </row>
    <row r="8" spans="1:11" ht="15.75" x14ac:dyDescent="0.25">
      <c r="A8" s="13" t="s">
        <v>13</v>
      </c>
      <c r="B8" s="5">
        <v>-517558615</v>
      </c>
      <c r="C8" s="5">
        <v>-938259944</v>
      </c>
      <c r="D8" s="5">
        <v>-474778979</v>
      </c>
      <c r="E8" s="5">
        <v>-868607906</v>
      </c>
      <c r="F8" s="5">
        <v>-1261306061</v>
      </c>
      <c r="G8" s="12"/>
      <c r="H8" s="5"/>
      <c r="I8" s="5"/>
      <c r="J8" s="5"/>
      <c r="K8" s="5"/>
    </row>
    <row r="9" spans="1:11" ht="15.75" x14ac:dyDescent="0.25">
      <c r="A9" s="13" t="s">
        <v>14</v>
      </c>
      <c r="B9" s="5"/>
      <c r="C9" s="5"/>
      <c r="D9" s="5"/>
      <c r="E9" s="5"/>
      <c r="F9" s="5"/>
      <c r="G9" s="15">
        <v>-310858561</v>
      </c>
      <c r="H9" s="12">
        <v>-717592217</v>
      </c>
      <c r="I9" s="5"/>
      <c r="J9" s="5"/>
      <c r="K9" s="5"/>
    </row>
    <row r="10" spans="1:11" ht="15.75" x14ac:dyDescent="0.25">
      <c r="A10" s="17" t="s">
        <v>16</v>
      </c>
      <c r="B10" s="5">
        <v>-155014348</v>
      </c>
      <c r="C10" s="5">
        <v>-233246415</v>
      </c>
      <c r="D10" s="5"/>
      <c r="E10" s="5"/>
      <c r="F10" s="5"/>
      <c r="H10" s="5"/>
      <c r="I10" s="5"/>
      <c r="J10" s="5"/>
      <c r="K10" s="5"/>
    </row>
    <row r="11" spans="1:11" ht="15.75" x14ac:dyDescent="0.25">
      <c r="A11" s="17" t="s">
        <v>18</v>
      </c>
      <c r="B11" s="5"/>
      <c r="C11" s="5"/>
      <c r="D11" s="5">
        <v>-6352848</v>
      </c>
      <c r="E11" s="5">
        <v>-9706968</v>
      </c>
      <c r="F11" s="5">
        <v>-11161876</v>
      </c>
      <c r="G11" s="12">
        <v>-4225365</v>
      </c>
      <c r="H11" s="12">
        <v>-7565200</v>
      </c>
      <c r="I11" s="5"/>
      <c r="J11" s="5"/>
      <c r="K11" s="5"/>
    </row>
    <row r="12" spans="1:11" ht="15.75" x14ac:dyDescent="0.25">
      <c r="A12" s="17" t="s">
        <v>19</v>
      </c>
      <c r="B12" s="5">
        <v>-68587541</v>
      </c>
      <c r="C12" s="5">
        <v>-110172236</v>
      </c>
      <c r="D12" s="5">
        <v>-32697616</v>
      </c>
      <c r="E12" s="5">
        <v>-56290573</v>
      </c>
      <c r="F12" s="5">
        <v>-93219044</v>
      </c>
      <c r="G12" s="12">
        <v>-26488370</v>
      </c>
      <c r="H12" s="12">
        <v>-59617489</v>
      </c>
      <c r="I12" s="5"/>
      <c r="J12" s="5"/>
      <c r="K12" s="5"/>
    </row>
    <row r="13" spans="1:11" ht="15.75" x14ac:dyDescent="0.25">
      <c r="A13" s="2"/>
      <c r="B13" s="18">
        <f t="shared" ref="B13:G13" si="0">SUM(B7:B12)</f>
        <v>7432185</v>
      </c>
      <c r="C13" s="18">
        <f t="shared" si="0"/>
        <v>88530834</v>
      </c>
      <c r="D13" s="18">
        <f t="shared" si="0"/>
        <v>139488787</v>
      </c>
      <c r="E13" s="18">
        <f t="shared" si="0"/>
        <v>198149240</v>
      </c>
      <c r="F13" s="18">
        <f t="shared" si="0"/>
        <v>262665267</v>
      </c>
      <c r="G13" s="18">
        <f t="shared" si="0"/>
        <v>-15484596</v>
      </c>
      <c r="H13" s="18">
        <f>SUM(H7:H12)+1</f>
        <v>40306749</v>
      </c>
      <c r="I13" s="5"/>
      <c r="J13" s="5"/>
      <c r="K13" s="5"/>
    </row>
    <row r="14" spans="1:11" ht="15.75" x14ac:dyDescent="0.25">
      <c r="A14" s="2"/>
      <c r="G14" s="5"/>
      <c r="H14" s="5"/>
      <c r="I14" s="5"/>
      <c r="J14" s="5"/>
      <c r="K14" s="5"/>
    </row>
    <row r="15" spans="1:11" x14ac:dyDescent="0.25">
      <c r="A15" s="10" t="s">
        <v>26</v>
      </c>
      <c r="G15" s="5"/>
      <c r="H15" s="5"/>
      <c r="I15" s="5"/>
      <c r="J15" s="5"/>
      <c r="K15" s="5"/>
    </row>
    <row r="16" spans="1:11" x14ac:dyDescent="0.25">
      <c r="A16" s="3" t="s">
        <v>27</v>
      </c>
      <c r="B16" s="5">
        <v>-6655295</v>
      </c>
      <c r="C16" s="5">
        <v>-9519204</v>
      </c>
      <c r="D16" s="5">
        <v>-1788182</v>
      </c>
      <c r="E16" s="5">
        <v>-2309941</v>
      </c>
      <c r="F16" s="5">
        <v>-5037224</v>
      </c>
      <c r="G16" s="12">
        <v>-886572</v>
      </c>
      <c r="H16" s="12">
        <v>-2177211</v>
      </c>
      <c r="I16" s="5"/>
      <c r="J16" s="5"/>
      <c r="K16" s="5"/>
    </row>
    <row r="17" spans="1:11" x14ac:dyDescent="0.25">
      <c r="A17" s="3" t="s">
        <v>29</v>
      </c>
      <c r="B17" s="5"/>
      <c r="C17" s="5">
        <v>100000</v>
      </c>
      <c r="D17" s="5"/>
      <c r="E17" s="5"/>
      <c r="F17" s="5"/>
      <c r="G17" s="5"/>
      <c r="H17" s="5"/>
      <c r="I17" s="5"/>
      <c r="J17" s="5"/>
      <c r="K17" s="5"/>
    </row>
    <row r="18" spans="1:11" x14ac:dyDescent="0.25">
      <c r="A18" s="3" t="s">
        <v>21</v>
      </c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x14ac:dyDescent="0.25">
      <c r="A19" s="19" t="s">
        <v>34</v>
      </c>
      <c r="B19" s="5"/>
      <c r="C19" s="5"/>
      <c r="D19" s="5"/>
      <c r="E19" s="5">
        <v>-1549300</v>
      </c>
      <c r="F19" s="5">
        <v>-3098600</v>
      </c>
      <c r="G19" s="5"/>
      <c r="H19" s="5"/>
      <c r="I19" s="5"/>
      <c r="J19" s="5"/>
      <c r="K19" s="5"/>
    </row>
    <row r="20" spans="1:11" x14ac:dyDescent="0.25">
      <c r="A20" s="1"/>
      <c r="B20" s="18">
        <f t="shared" ref="B20:H20" si="1">SUM(B16:B19)</f>
        <v>-6655295</v>
      </c>
      <c r="C20" s="18">
        <f t="shared" si="1"/>
        <v>-9419204</v>
      </c>
      <c r="D20" s="18">
        <f t="shared" si="1"/>
        <v>-1788182</v>
      </c>
      <c r="E20" s="18">
        <f t="shared" si="1"/>
        <v>-3859241</v>
      </c>
      <c r="F20" s="18">
        <f t="shared" si="1"/>
        <v>-8135824</v>
      </c>
      <c r="G20" s="18">
        <f t="shared" si="1"/>
        <v>-886572</v>
      </c>
      <c r="H20" s="18">
        <f t="shared" si="1"/>
        <v>-2177211</v>
      </c>
      <c r="I20" s="5"/>
      <c r="J20" s="5"/>
      <c r="K20" s="5"/>
    </row>
    <row r="21" spans="1:11" x14ac:dyDescent="0.25">
      <c r="G21" s="5"/>
      <c r="H21" s="5"/>
      <c r="I21" s="5"/>
      <c r="J21" s="5"/>
      <c r="K21" s="5"/>
    </row>
    <row r="22" spans="1:11" ht="15.75" customHeight="1" x14ac:dyDescent="0.25">
      <c r="A22" s="10" t="s">
        <v>37</v>
      </c>
      <c r="G22" s="5"/>
      <c r="H22" s="5"/>
      <c r="I22" s="5"/>
      <c r="J22" s="5"/>
      <c r="K22" s="5"/>
    </row>
    <row r="23" spans="1:11" ht="15.75" customHeight="1" x14ac:dyDescent="0.25">
      <c r="A23" s="19" t="s">
        <v>38</v>
      </c>
      <c r="B23" s="19"/>
      <c r="C23" s="19"/>
      <c r="D23" s="5"/>
      <c r="E23" s="19"/>
      <c r="F23" s="19"/>
      <c r="G23" s="5"/>
      <c r="H23" s="5"/>
      <c r="I23" s="5"/>
      <c r="J23" s="5"/>
      <c r="K23" s="5"/>
    </row>
    <row r="24" spans="1:11" ht="15.75" customHeight="1" x14ac:dyDescent="0.25">
      <c r="A24" s="22" t="s">
        <v>40</v>
      </c>
      <c r="B24" s="5">
        <v>-63930058</v>
      </c>
      <c r="C24" s="5">
        <v>-101992777</v>
      </c>
      <c r="D24" s="5">
        <v>-30608182</v>
      </c>
      <c r="E24" s="5">
        <v>-68461432</v>
      </c>
      <c r="F24" s="5">
        <v>-104274861</v>
      </c>
      <c r="G24" s="12">
        <v>-14545496</v>
      </c>
      <c r="H24" s="12">
        <v>-65057540</v>
      </c>
      <c r="I24" s="5"/>
      <c r="J24" s="5"/>
      <c r="K24" s="5"/>
    </row>
    <row r="25" spans="1:11" ht="15.75" customHeight="1" x14ac:dyDescent="0.25">
      <c r="A25" s="19" t="s">
        <v>43</v>
      </c>
      <c r="B25" s="5">
        <v>486265306</v>
      </c>
      <c r="C25" s="5">
        <v>519925400</v>
      </c>
      <c r="D25" s="5">
        <v>396923961</v>
      </c>
      <c r="E25" s="5">
        <v>387590973</v>
      </c>
      <c r="F25" s="5">
        <v>399282292</v>
      </c>
      <c r="G25" s="12">
        <v>390640181</v>
      </c>
      <c r="H25" s="12">
        <v>382627610</v>
      </c>
      <c r="I25" s="5"/>
      <c r="J25" s="5"/>
      <c r="K25" s="5"/>
    </row>
    <row r="26" spans="1:11" ht="15.75" customHeight="1" x14ac:dyDescent="0.25">
      <c r="A26" s="19" t="s">
        <v>45</v>
      </c>
      <c r="B26" s="5">
        <v>-438411390</v>
      </c>
      <c r="C26" s="5">
        <v>-438411390</v>
      </c>
      <c r="D26" s="5">
        <v>-505771478</v>
      </c>
      <c r="E26" s="5">
        <v>-505771478</v>
      </c>
      <c r="F26" s="5">
        <v>-505771478</v>
      </c>
      <c r="G26" s="12">
        <v>-357985694</v>
      </c>
      <c r="H26" s="12">
        <v>-357985694</v>
      </c>
      <c r="I26" s="5"/>
      <c r="J26" s="5"/>
      <c r="K26" s="5"/>
    </row>
    <row r="27" spans="1:11" ht="15.75" customHeight="1" x14ac:dyDescent="0.25">
      <c r="A27" s="19" t="s">
        <v>47</v>
      </c>
      <c r="B27" s="5"/>
      <c r="C27" s="5">
        <v>-66438777</v>
      </c>
      <c r="D27" s="5"/>
      <c r="E27" s="5"/>
      <c r="F27" s="5">
        <v>-44292518</v>
      </c>
      <c r="G27" s="5"/>
      <c r="H27" s="5"/>
      <c r="I27" s="5"/>
      <c r="J27" s="5"/>
      <c r="K27" s="5"/>
    </row>
    <row r="28" spans="1:11" ht="15.75" customHeight="1" x14ac:dyDescent="0.25">
      <c r="A28" s="1"/>
      <c r="B28" s="18">
        <f t="shared" ref="B28:H28" si="2">SUM(B23:B27)</f>
        <v>-16076142</v>
      </c>
      <c r="C28" s="18">
        <f t="shared" si="2"/>
        <v>-86917544</v>
      </c>
      <c r="D28" s="18">
        <f t="shared" si="2"/>
        <v>-139455699</v>
      </c>
      <c r="E28" s="18">
        <f t="shared" si="2"/>
        <v>-186641937</v>
      </c>
      <c r="F28" s="18">
        <f t="shared" si="2"/>
        <v>-255056565</v>
      </c>
      <c r="G28" s="18">
        <f t="shared" si="2"/>
        <v>18108991</v>
      </c>
      <c r="H28" s="18">
        <f t="shared" si="2"/>
        <v>-40415624</v>
      </c>
      <c r="I28" s="5"/>
      <c r="J28" s="5"/>
      <c r="K28" s="5"/>
    </row>
    <row r="29" spans="1:11" ht="15.75" customHeight="1" x14ac:dyDescent="0.25">
      <c r="G29" s="5"/>
      <c r="H29" s="5"/>
      <c r="I29" s="5"/>
      <c r="J29" s="5"/>
      <c r="K29" s="5"/>
    </row>
    <row r="30" spans="1:11" ht="15.75" customHeight="1" x14ac:dyDescent="0.25">
      <c r="A30" s="1" t="s">
        <v>56</v>
      </c>
      <c r="B30" s="16">
        <f t="shared" ref="B30:H30" si="3">B28+B20+B13</f>
        <v>-15299252</v>
      </c>
      <c r="C30" s="16">
        <f t="shared" si="3"/>
        <v>-7805914</v>
      </c>
      <c r="D30" s="16">
        <f t="shared" si="3"/>
        <v>-1755094</v>
      </c>
      <c r="E30" s="16">
        <f t="shared" si="3"/>
        <v>7648062</v>
      </c>
      <c r="F30" s="16">
        <f t="shared" si="3"/>
        <v>-527122</v>
      </c>
      <c r="G30" s="16">
        <f t="shared" si="3"/>
        <v>1737823</v>
      </c>
      <c r="H30" s="16">
        <f t="shared" si="3"/>
        <v>-2286086</v>
      </c>
      <c r="I30" s="5"/>
      <c r="J30" s="5"/>
      <c r="K30" s="5"/>
    </row>
    <row r="31" spans="1:11" ht="15.75" customHeight="1" x14ac:dyDescent="0.25">
      <c r="A31" s="24" t="s">
        <v>60</v>
      </c>
      <c r="B31" s="5">
        <v>21032531</v>
      </c>
      <c r="C31" s="5">
        <v>21032531</v>
      </c>
      <c r="D31" s="5">
        <v>9134190</v>
      </c>
      <c r="E31" s="5">
        <v>9134190</v>
      </c>
      <c r="F31" s="5">
        <v>9134190</v>
      </c>
      <c r="G31" s="12">
        <v>11613081</v>
      </c>
      <c r="H31" s="12">
        <v>11613081</v>
      </c>
      <c r="I31" s="5"/>
      <c r="J31" s="5"/>
      <c r="K31" s="5"/>
    </row>
    <row r="32" spans="1:11" ht="15.75" customHeight="1" x14ac:dyDescent="0.25">
      <c r="A32" s="10" t="s">
        <v>62</v>
      </c>
      <c r="B32" s="16">
        <f t="shared" ref="B32:H32" si="4">B30+B31</f>
        <v>5733279</v>
      </c>
      <c r="C32" s="16">
        <f t="shared" si="4"/>
        <v>13226617</v>
      </c>
      <c r="D32" s="16">
        <f t="shared" si="4"/>
        <v>7379096</v>
      </c>
      <c r="E32" s="16">
        <f t="shared" si="4"/>
        <v>16782252</v>
      </c>
      <c r="F32" s="16">
        <f t="shared" si="4"/>
        <v>8607068</v>
      </c>
      <c r="G32" s="16">
        <f t="shared" si="4"/>
        <v>13350904</v>
      </c>
      <c r="H32" s="16">
        <f t="shared" si="4"/>
        <v>9326995</v>
      </c>
      <c r="I32" s="5"/>
      <c r="J32" s="5"/>
      <c r="K32" s="5"/>
    </row>
    <row r="33" spans="1:11" ht="15.75" customHeight="1" x14ac:dyDescent="0.25">
      <c r="G33" s="5"/>
      <c r="H33" s="5"/>
      <c r="I33" s="5"/>
      <c r="J33" s="5"/>
      <c r="K33" s="5"/>
    </row>
    <row r="34" spans="1:11" ht="15.75" customHeight="1" x14ac:dyDescent="0.25">
      <c r="A34" s="10" t="s">
        <v>67</v>
      </c>
      <c r="B34" s="25">
        <f>B13/('1'!B40/10)</f>
        <v>8.1620957578892733E-2</v>
      </c>
      <c r="C34" s="25">
        <f>C13/('1'!C40/10)</f>
        <v>0.97225397999888241</v>
      </c>
      <c r="D34" s="25">
        <f>D13/('1'!D40/10)</f>
        <v>1.5318790324054372</v>
      </c>
      <c r="E34" s="25">
        <f>E13/('1'!E40/10)</f>
        <v>2.1760936672499183</v>
      </c>
      <c r="F34" s="25">
        <f>F13/('1'!F40/10)</f>
        <v>2.8846147687733192</v>
      </c>
      <c r="G34" s="25">
        <f>G13/('1'!G40/10)</f>
        <v>-0.17005329566504226</v>
      </c>
      <c r="H34" s="25">
        <f>H13/('1'!H40/10)</f>
        <v>0.44265252415972922</v>
      </c>
      <c r="I34" s="5"/>
      <c r="J34" s="5"/>
      <c r="K34" s="5"/>
    </row>
    <row r="35" spans="1:11" ht="15.75" customHeight="1" x14ac:dyDescent="0.25">
      <c r="A35" s="10" t="s">
        <v>73</v>
      </c>
      <c r="B35" s="5">
        <f>'1'!B40/10</f>
        <v>91057312</v>
      </c>
      <c r="C35" s="5">
        <f>'1'!C40/10</f>
        <v>91057312</v>
      </c>
      <c r="D35" s="5">
        <f>'1'!D40/10</f>
        <v>91057312</v>
      </c>
      <c r="E35" s="5">
        <f>'1'!E40/10</f>
        <v>91057312</v>
      </c>
      <c r="F35" s="5">
        <f>'1'!F40/10</f>
        <v>91057312</v>
      </c>
      <c r="G35" s="5">
        <f>'1'!G40/10</f>
        <v>91057312</v>
      </c>
      <c r="H35" s="5">
        <f>'1'!H40/10</f>
        <v>91057312</v>
      </c>
      <c r="I35" s="5"/>
      <c r="J35" s="5"/>
      <c r="K35" s="5"/>
    </row>
    <row r="36" spans="1:11" ht="15.75" customHeight="1" x14ac:dyDescent="0.25">
      <c r="G36" s="5"/>
      <c r="H36" s="5"/>
      <c r="I36" s="5"/>
      <c r="J36" s="5"/>
      <c r="K36" s="5"/>
    </row>
    <row r="37" spans="1:11" ht="15.75" customHeight="1" x14ac:dyDescent="0.25">
      <c r="G37" s="5"/>
      <c r="H37" s="5"/>
      <c r="I37" s="5"/>
      <c r="J37" s="5"/>
      <c r="K37" s="5"/>
    </row>
    <row r="38" spans="1:11" ht="15.75" customHeight="1" x14ac:dyDescent="0.25">
      <c r="G38" s="5"/>
      <c r="H38" s="5"/>
      <c r="I38" s="5"/>
      <c r="J38" s="5"/>
      <c r="K38" s="5"/>
    </row>
    <row r="39" spans="1:11" ht="15.75" customHeight="1" x14ac:dyDescent="0.25">
      <c r="G39" s="5"/>
      <c r="H39" s="5"/>
      <c r="I39" s="5"/>
      <c r="J39" s="5"/>
      <c r="K39" s="5"/>
    </row>
    <row r="40" spans="1:11" ht="15.75" customHeight="1" x14ac:dyDescent="0.25">
      <c r="G40" s="5"/>
      <c r="H40" s="5"/>
      <c r="I40" s="5"/>
      <c r="J40" s="5"/>
      <c r="K40" s="5"/>
    </row>
    <row r="41" spans="1:11" ht="15.75" customHeight="1" x14ac:dyDescent="0.25">
      <c r="G41" s="5"/>
      <c r="H41" s="5"/>
      <c r="I41" s="5"/>
      <c r="J41" s="5"/>
      <c r="K41" s="5"/>
    </row>
    <row r="42" spans="1:11" ht="15.75" customHeight="1" x14ac:dyDescent="0.2"/>
    <row r="43" spans="1:11" ht="15.75" customHeight="1" x14ac:dyDescent="0.2"/>
    <row r="44" spans="1:11" ht="15.75" customHeight="1" x14ac:dyDescent="0.2"/>
    <row r="45" spans="1:11" ht="15.75" customHeight="1" x14ac:dyDescent="0.2"/>
    <row r="46" spans="1:11" ht="15.75" customHeight="1" x14ac:dyDescent="0.2"/>
    <row r="47" spans="1:11" ht="15.75" customHeight="1" x14ac:dyDescent="0.2"/>
    <row r="48" spans="1:1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 x14ac:dyDescent="0.2"/>
  <cols>
    <col min="1" max="1" width="27.375" customWidth="1"/>
    <col min="2" max="26" width="7.625" customWidth="1"/>
  </cols>
  <sheetData>
    <row r="1" spans="1:8" x14ac:dyDescent="0.25">
      <c r="A1" s="1" t="s">
        <v>0</v>
      </c>
    </row>
    <row r="2" spans="1:8" x14ac:dyDescent="0.25">
      <c r="A2" s="1" t="s">
        <v>81</v>
      </c>
    </row>
    <row r="3" spans="1:8" x14ac:dyDescent="0.25">
      <c r="A3" s="3" t="s">
        <v>3</v>
      </c>
    </row>
    <row r="4" spans="1:8" ht="14.25" x14ac:dyDescent="0.2">
      <c r="B4" s="30" t="s">
        <v>4</v>
      </c>
      <c r="C4" s="30" t="s">
        <v>5</v>
      </c>
      <c r="D4" s="30" t="s">
        <v>6</v>
      </c>
      <c r="E4" s="30" t="s">
        <v>4</v>
      </c>
      <c r="F4" s="30" t="s">
        <v>5</v>
      </c>
    </row>
    <row r="5" spans="1:8" ht="14.25" x14ac:dyDescent="0.2">
      <c r="B5" s="31">
        <v>43100</v>
      </c>
      <c r="C5" s="31">
        <v>43190</v>
      </c>
      <c r="D5" s="31">
        <v>43373</v>
      </c>
      <c r="E5" s="31">
        <v>43465</v>
      </c>
      <c r="F5" s="31">
        <v>43555</v>
      </c>
    </row>
    <row r="6" spans="1:8" x14ac:dyDescent="0.25">
      <c r="A6" s="3" t="s">
        <v>82</v>
      </c>
      <c r="C6" s="32">
        <f>'2'!B25/'1'!B19</f>
        <v>1.8114935515163532E-2</v>
      </c>
      <c r="D6" s="32">
        <f>'2'!C25/'1'!C19</f>
        <v>2.6580530238225493E-2</v>
      </c>
      <c r="E6" s="32">
        <f>'2'!D25/'1'!D19</f>
        <v>6.8061708969216631E-3</v>
      </c>
      <c r="F6" s="32">
        <f>'2'!E25/'1'!E19</f>
        <v>1.2525277445162113E-2</v>
      </c>
      <c r="G6" s="32"/>
      <c r="H6" s="32"/>
    </row>
    <row r="7" spans="1:8" x14ac:dyDescent="0.25">
      <c r="A7" s="3" t="s">
        <v>83</v>
      </c>
      <c r="C7" s="32">
        <f>'2'!B25/'1'!B39</f>
        <v>2.6113173603879599E-2</v>
      </c>
      <c r="D7" s="32">
        <f>'2'!C25/'1'!C39</f>
        <v>3.9648439654988148E-2</v>
      </c>
      <c r="E7" s="32">
        <f>'2'!D25/'1'!D39</f>
        <v>9.3161001839342054E-3</v>
      </c>
      <c r="F7" s="32">
        <f>'2'!E25/'1'!E39</f>
        <v>1.6729055621655779E-2</v>
      </c>
      <c r="G7" s="32"/>
      <c r="H7" s="32"/>
    </row>
    <row r="8" spans="1:8" x14ac:dyDescent="0.25">
      <c r="A8" s="3" t="s">
        <v>88</v>
      </c>
      <c r="C8" s="32">
        <f>('1'!B24+'1'!B25)/'1'!B39</f>
        <v>0.11998950046806378</v>
      </c>
      <c r="D8" s="32">
        <f>('1'!C24+'1'!C25)/'1'!C39</f>
        <v>5.89376579567936E-2</v>
      </c>
      <c r="E8" s="32">
        <f>('1'!D24+'1'!D25)/'1'!D39</f>
        <v>7.1886010872842993E-2</v>
      </c>
      <c r="F8" s="32">
        <f>('1'!E24+'1'!E25)/'1'!E39</f>
        <v>4.805621344214888E-2</v>
      </c>
      <c r="G8" s="32"/>
      <c r="H8" s="32"/>
    </row>
    <row r="9" spans="1:8" x14ac:dyDescent="0.25">
      <c r="A9" s="3" t="s">
        <v>87</v>
      </c>
      <c r="C9" s="33">
        <f>'1'!B12/'1'!B29</f>
        <v>1.6517913337317884</v>
      </c>
      <c r="D9" s="33">
        <f>'1'!C12/'1'!C29</f>
        <v>1.3365398642467035</v>
      </c>
      <c r="E9" s="33">
        <f>'1'!D12/'1'!D29</f>
        <v>1.6782125317168315</v>
      </c>
      <c r="F9" s="33">
        <f>'1'!E12/'1'!E29</f>
        <v>1.675190098553031</v>
      </c>
      <c r="G9" s="33"/>
      <c r="H9" s="33"/>
    </row>
    <row r="10" spans="1:8" x14ac:dyDescent="0.25">
      <c r="A10" s="3" t="s">
        <v>91</v>
      </c>
      <c r="C10" s="32">
        <f>'2'!B25/'2'!B6</f>
        <v>8.2921686676260153E-2</v>
      </c>
      <c r="D10" s="32">
        <f>'2'!C25/'2'!C6</f>
        <v>7.618171577026106E-2</v>
      </c>
      <c r="E10" s="32">
        <f>'2'!D25/'2'!D6</f>
        <v>8.6871043178044949E-2</v>
      </c>
      <c r="F10" s="32">
        <f>'2'!E25/'2'!E6</f>
        <v>7.4109836240478205E-2</v>
      </c>
      <c r="G10" s="32"/>
      <c r="H10" s="32"/>
    </row>
    <row r="11" spans="1:8" x14ac:dyDescent="0.25">
      <c r="A11" s="3" t="s">
        <v>94</v>
      </c>
      <c r="C11" s="32">
        <f>'2'!B13/'2'!B6</f>
        <v>0.16640492414567365</v>
      </c>
      <c r="D11" s="32">
        <f>'2'!C13/'2'!C6</f>
        <v>0.15094050409223098</v>
      </c>
      <c r="E11" s="32">
        <f>'2'!D13/'2'!D6</f>
        <v>0.17866273364382693</v>
      </c>
      <c r="F11" s="32">
        <f>'2'!E13/'2'!E6</f>
        <v>0.15399023064806741</v>
      </c>
      <c r="G11" s="32"/>
      <c r="H11" s="32"/>
    </row>
    <row r="12" spans="1:8" x14ac:dyDescent="0.25">
      <c r="A12" s="3" t="s">
        <v>95</v>
      </c>
      <c r="C12" s="32">
        <f>'2'!B25/('1'!B39+'1'!B24+'1'!B25)</f>
        <v>2.3315552148449992E-2</v>
      </c>
      <c r="D12" s="32">
        <f>'2'!C25/('1'!C39+'1'!C24+'1'!C25)</f>
        <v>3.7441712793073477E-2</v>
      </c>
      <c r="E12" s="32">
        <f>'2'!D25/('1'!D39+'1'!D24+'1'!D25)</f>
        <v>8.6913161375695627E-3</v>
      </c>
      <c r="F12" s="32">
        <f>'2'!E25/('1'!E39+'1'!E24+'1'!E25)</f>
        <v>1.5961983152327542E-2</v>
      </c>
      <c r="G12" s="32"/>
      <c r="H12" s="32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 x14ac:dyDescent="0.2"/>
  <cols>
    <col min="1" max="1" width="25.125" customWidth="1"/>
    <col min="2" max="3" width="9.25" customWidth="1"/>
    <col min="4" max="5" width="9.875" customWidth="1"/>
    <col min="6" max="6" width="9.25" customWidth="1"/>
    <col min="7" max="7" width="1.375" customWidth="1"/>
    <col min="8" max="8" width="115" customWidth="1"/>
    <col min="9" max="26" width="7.625" customWidth="1"/>
  </cols>
  <sheetData>
    <row r="1" spans="1:8" ht="15.75" x14ac:dyDescent="0.25">
      <c r="A1" s="2" t="s">
        <v>84</v>
      </c>
    </row>
    <row r="3" spans="1:8" x14ac:dyDescent="0.25">
      <c r="A3" s="4" t="s">
        <v>85</v>
      </c>
      <c r="B3" s="4">
        <v>2013</v>
      </c>
      <c r="C3" s="4">
        <v>2014</v>
      </c>
      <c r="D3" s="4">
        <v>2015</v>
      </c>
      <c r="E3" s="4">
        <v>2016</v>
      </c>
      <c r="F3" s="4">
        <v>2017</v>
      </c>
      <c r="G3" s="1"/>
      <c r="H3" s="4" t="s">
        <v>86</v>
      </c>
    </row>
    <row r="4" spans="1:8" x14ac:dyDescent="0.25">
      <c r="A4" s="3" t="s">
        <v>87</v>
      </c>
      <c r="B4" s="25">
        <f>'1'!B12/'1'!B29</f>
        <v>1.6517913337317884</v>
      </c>
      <c r="C4" s="25">
        <f>'1'!C12/'1'!C29</f>
        <v>1.3365398642467035</v>
      </c>
      <c r="D4" s="25">
        <f>'1'!D12/'1'!D29</f>
        <v>1.6782125317168315</v>
      </c>
      <c r="E4" s="25">
        <f>'1'!E12/'1'!E29</f>
        <v>1.675190098553031</v>
      </c>
      <c r="F4" s="25">
        <f>'1'!F12/'1'!F29</f>
        <v>1.6643776633571732</v>
      </c>
      <c r="H4" s="3" t="s">
        <v>89</v>
      </c>
    </row>
    <row r="5" spans="1:8" x14ac:dyDescent="0.25">
      <c r="A5" s="3" t="s">
        <v>90</v>
      </c>
      <c r="B5" s="25">
        <f>('1'!B12-'1'!B16)/'1'!B29</f>
        <v>1.2083422231874705</v>
      </c>
      <c r="C5" s="25">
        <f>('1'!C12-'1'!C16)/'1'!C29</f>
        <v>1.0101080779732388</v>
      </c>
      <c r="D5" s="25">
        <f>('1'!D12-'1'!D16)/'1'!D29</f>
        <v>1.1183202094047444</v>
      </c>
      <c r="E5" s="25">
        <f>('1'!E12-'1'!E16)/'1'!E29</f>
        <v>1.0965687071732484</v>
      </c>
      <c r="F5" s="25">
        <f>('1'!F12-'1'!F16)/'1'!F29</f>
        <v>1.0899981577299753</v>
      </c>
      <c r="H5" s="3" t="s">
        <v>92</v>
      </c>
    </row>
    <row r="6" spans="1:8" x14ac:dyDescent="0.25">
      <c r="A6" s="3" t="s">
        <v>93</v>
      </c>
      <c r="B6" s="34">
        <f>('1'!B24+'1'!B30+'1'!B25+'1'!B31+'1'!B32)/'1'!B39</f>
        <v>0.28966908647645917</v>
      </c>
      <c r="C6" s="34">
        <f>('1'!C24+'1'!C30+'1'!C25+'1'!C31+'1'!C32)/'1'!C39</f>
        <v>0.28998145258709218</v>
      </c>
      <c r="D6" s="34">
        <f>('1'!D24+'1'!D30+'1'!D25+'1'!D31+'1'!D32)/'1'!D39</f>
        <v>0.23096949444635062</v>
      </c>
      <c r="E6" s="34">
        <f>('1'!E24+'1'!E30+'1'!E25+'1'!E31+'1'!E32)/'1'!E39</f>
        <v>0.21629122860450328</v>
      </c>
      <c r="F6" s="34">
        <f>('1'!F24+'1'!F30+'1'!F25+'1'!F31+'1'!F32)/'1'!F39</f>
        <v>0.20994750309668311</v>
      </c>
      <c r="H6" s="3" t="s">
        <v>96</v>
      </c>
    </row>
    <row r="7" spans="1:8" x14ac:dyDescent="0.25">
      <c r="A7" s="3" t="s">
        <v>97</v>
      </c>
      <c r="B7" s="35">
        <f>(('1'!B13/'2'!B6)+('1'!B16/-'2'!B7)-('1'!B33/-'2'!B7)) * 365</f>
        <v>271.24917113278332</v>
      </c>
      <c r="C7" s="35">
        <f>(('1'!C13/'2'!C6)+('1'!C16/-'2'!C7)-('1'!C33/-'2'!C7)) * 365</f>
        <v>221.97671429431924</v>
      </c>
      <c r="D7" s="35">
        <f>(('1'!D13/'2'!D6)+('1'!D16/-'2'!D7)-('1'!D33/-'2'!D7)) * 365</f>
        <v>278.48488604596724</v>
      </c>
      <c r="E7" s="35">
        <f>(('1'!E13/'2'!E6)+('1'!E16/-'2'!E7)-('1'!E33/-'2'!E7)) * 365</f>
        <v>112.05609895558014</v>
      </c>
      <c r="F7" s="35">
        <f>(('1'!F13/'2'!F6)+('1'!F16/-'2'!F7)-('1'!F33/-'2'!F7)) * 365</f>
        <v>71.963423187391982</v>
      </c>
      <c r="H7" s="3" t="s">
        <v>98</v>
      </c>
    </row>
    <row r="8" spans="1:8" x14ac:dyDescent="0.25">
      <c r="A8" s="3" t="s">
        <v>99</v>
      </c>
      <c r="B8" s="34">
        <f>'3'!B13/'1'!B29</f>
        <v>7.0494575162023173E-3</v>
      </c>
      <c r="C8" s="34">
        <f>'3'!C13/'1'!C29</f>
        <v>6.147552775830234E-2</v>
      </c>
      <c r="D8" s="34">
        <f>'3'!D13/'1'!D29</f>
        <v>0.14229301318173582</v>
      </c>
      <c r="E8" s="34">
        <f>'3'!E13/'1'!E29</f>
        <v>0.20830008736253755</v>
      </c>
      <c r="F8" s="34">
        <f>'3'!F13/'1'!F29</f>
        <v>0.26530642509450608</v>
      </c>
      <c r="H8" s="3" t="s">
        <v>100</v>
      </c>
    </row>
    <row r="10" spans="1:8" x14ac:dyDescent="0.25">
      <c r="A10" s="4" t="s">
        <v>101</v>
      </c>
    </row>
    <row r="11" spans="1:8" x14ac:dyDescent="0.25">
      <c r="A11" s="3" t="s">
        <v>102</v>
      </c>
      <c r="B11" s="34">
        <f>'2'!B8/'2'!B6</f>
        <v>0.26403353910018817</v>
      </c>
      <c r="C11" s="34">
        <f>'2'!C8/'2'!C6</f>
        <v>0.24277565759329556</v>
      </c>
      <c r="D11" s="34">
        <f>'2'!D8/'2'!D6</f>
        <v>0.30823102765975102</v>
      </c>
      <c r="E11" s="34">
        <f>'2'!E8/'2'!E6</f>
        <v>0.27669750558119333</v>
      </c>
      <c r="F11" s="34">
        <f>'2'!F8/'2'!F6</f>
        <v>0.27965984260347604</v>
      </c>
      <c r="H11" s="3" t="s">
        <v>103</v>
      </c>
    </row>
    <row r="12" spans="1:8" x14ac:dyDescent="0.25">
      <c r="A12" s="3" t="s">
        <v>94</v>
      </c>
      <c r="B12" s="34">
        <f>'2'!B13/'2'!B6</f>
        <v>0.16640492414567365</v>
      </c>
      <c r="C12" s="34">
        <f>'2'!C13/'2'!C6</f>
        <v>0.15094050409223098</v>
      </c>
      <c r="D12" s="34">
        <f>'2'!D13/'2'!D6</f>
        <v>0.17866273364382693</v>
      </c>
      <c r="E12" s="34">
        <f>'2'!E13/'2'!E6</f>
        <v>0.15399023064806741</v>
      </c>
      <c r="F12" s="34">
        <f>'2'!F13/'2'!F6</f>
        <v>0.1578199235467348</v>
      </c>
      <c r="H12" s="3" t="s">
        <v>104</v>
      </c>
    </row>
    <row r="13" spans="1:8" x14ac:dyDescent="0.25">
      <c r="A13" s="3" t="s">
        <v>91</v>
      </c>
      <c r="B13" s="34">
        <f>'2'!B25/'2'!B6</f>
        <v>8.2921686676260153E-2</v>
      </c>
      <c r="C13" s="34">
        <f>'2'!C25/'2'!C6</f>
        <v>7.618171577026106E-2</v>
      </c>
      <c r="D13" s="34">
        <f>'2'!D25/'2'!D6</f>
        <v>8.6871043178044949E-2</v>
      </c>
      <c r="E13" s="34">
        <f>'2'!E25/'2'!E6</f>
        <v>7.4109836240478205E-2</v>
      </c>
      <c r="F13" s="34">
        <f>'2'!F25/'2'!F6</f>
        <v>7.3716048806967346E-2</v>
      </c>
      <c r="H13" s="3" t="s">
        <v>105</v>
      </c>
    </row>
    <row r="14" spans="1:8" x14ac:dyDescent="0.25">
      <c r="A14" s="3" t="s">
        <v>106</v>
      </c>
      <c r="B14" s="34" t="e">
        <f>'2'!#REF!/'2'!B6</f>
        <v>#REF!</v>
      </c>
      <c r="C14" s="34" t="e">
        <f>'2'!#REF!/'2'!C6</f>
        <v>#REF!</v>
      </c>
      <c r="D14" s="34" t="e">
        <f>'2'!#REF!/'2'!D6</f>
        <v>#REF!</v>
      </c>
      <c r="E14" s="34" t="e">
        <f>'2'!#REF!/'2'!E6</f>
        <v>#REF!</v>
      </c>
      <c r="F14" s="34" t="e">
        <f>'2'!#REF!/'2'!F6</f>
        <v>#REF!</v>
      </c>
      <c r="H14" s="3" t="s">
        <v>107</v>
      </c>
    </row>
    <row r="15" spans="1:8" x14ac:dyDescent="0.25">
      <c r="A15" s="3" t="s">
        <v>108</v>
      </c>
      <c r="B15" s="34">
        <f>'3'!B13/'2'!B6</f>
        <v>6.6306912798937611E-3</v>
      </c>
      <c r="C15" s="34">
        <f>'3'!C13/'2'!C6</f>
        <v>4.8048471375349962E-2</v>
      </c>
      <c r="D15" s="34">
        <f>'3'!D13/'2'!D6</f>
        <v>0.35966356897353302</v>
      </c>
      <c r="E15" s="34">
        <f>'3'!E13/'2'!E6</f>
        <v>0.24090799086724821</v>
      </c>
      <c r="F15" s="34">
        <f>'3'!F13/'2'!F6</f>
        <v>0.19275777999209212</v>
      </c>
      <c r="H15" s="3" t="s">
        <v>109</v>
      </c>
    </row>
    <row r="17" spans="1:8" x14ac:dyDescent="0.25">
      <c r="A17" s="4" t="s">
        <v>110</v>
      </c>
    </row>
    <row r="18" spans="1:8" x14ac:dyDescent="0.25">
      <c r="A18" s="3" t="s">
        <v>111</v>
      </c>
      <c r="B18" s="34">
        <f>'2'!B13/'1'!B19</f>
        <v>3.6352546494541588E-2</v>
      </c>
      <c r="C18" s="34">
        <f>'2'!C13/'1'!C19</f>
        <v>5.2664587462110342E-2</v>
      </c>
      <c r="D18" s="34">
        <f>'2'!D13/'1'!D19</f>
        <v>1.3997864577254273E-2</v>
      </c>
      <c r="E18" s="34">
        <f>'2'!E13/'1'!E19</f>
        <v>2.6025834903384538E-2</v>
      </c>
      <c r="F18" s="34">
        <f>'2'!F13/'1'!F19</f>
        <v>4.3969680565576111E-2</v>
      </c>
      <c r="H18" s="3" t="s">
        <v>112</v>
      </c>
    </row>
    <row r="19" spans="1:8" x14ac:dyDescent="0.25">
      <c r="A19" s="3" t="s">
        <v>113</v>
      </c>
      <c r="B19" s="34">
        <f>'2'!B6/'1'!B19</f>
        <v>0.21845835801540323</v>
      </c>
      <c r="C19" s="34">
        <f>'2'!C6/'1'!C19</f>
        <v>0.34890957717969506</v>
      </c>
      <c r="D19" s="34">
        <f>'2'!D6/'1'!D19</f>
        <v>7.8347981651057205E-2</v>
      </c>
      <c r="E19" s="34">
        <f>'2'!E6/'1'!E19</f>
        <v>0.16900964946837793</v>
      </c>
      <c r="F19" s="34">
        <f>'2'!F6/'1'!F19</f>
        <v>0.27860665229986309</v>
      </c>
      <c r="H19" s="3" t="s">
        <v>114</v>
      </c>
    </row>
    <row r="21" spans="1:8" ht="15.75" customHeight="1" x14ac:dyDescent="0.25">
      <c r="A21" s="4" t="s">
        <v>115</v>
      </c>
    </row>
    <row r="22" spans="1:8" ht="15.75" customHeight="1" x14ac:dyDescent="0.25">
      <c r="A22" s="3" t="s">
        <v>116</v>
      </c>
      <c r="B22" s="34">
        <f>'2'!B25/'1'!B19</f>
        <v>1.8114935515163532E-2</v>
      </c>
      <c r="C22" s="34">
        <f>'2'!C25/'1'!C19</f>
        <v>2.6580530238225493E-2</v>
      </c>
      <c r="D22" s="34">
        <f>'2'!D25/'1'!D19</f>
        <v>6.8061708969216631E-3</v>
      </c>
      <c r="E22" s="34">
        <f>'2'!E25/'1'!E19</f>
        <v>1.2525277445162113E-2</v>
      </c>
      <c r="F22" s="34">
        <f>'2'!F25/'1'!F19</f>
        <v>2.0537781578882489E-2</v>
      </c>
      <c r="H22" s="3" t="s">
        <v>117</v>
      </c>
    </row>
    <row r="23" spans="1:8" ht="15.75" customHeight="1" x14ac:dyDescent="0.25">
      <c r="A23" s="3" t="s">
        <v>118</v>
      </c>
      <c r="B23" s="34">
        <f>'2'!B25/'1'!B39</f>
        <v>2.6113173603879599E-2</v>
      </c>
      <c r="C23" s="34">
        <f>'2'!C25/'1'!C39</f>
        <v>3.9648439654988148E-2</v>
      </c>
      <c r="D23" s="34">
        <f>'2'!D25/'1'!D39</f>
        <v>9.3161001839342054E-3</v>
      </c>
      <c r="E23" s="34">
        <f>'2'!E25/'1'!E39</f>
        <v>1.6729055621655779E-2</v>
      </c>
      <c r="F23" s="34">
        <f>'2'!F25/'1'!F39</f>
        <v>2.760446854333809E-2</v>
      </c>
      <c r="H23" s="3" t="s">
        <v>119</v>
      </c>
    </row>
    <row r="24" spans="1:8" ht="15.75" customHeight="1" x14ac:dyDescent="0.25">
      <c r="A24" s="3" t="s">
        <v>120</v>
      </c>
      <c r="B24" s="34">
        <f>'2'!B25/('1'!B39+'1'!B24+'1'!B30+'1'!B25+'1'!B31+'1'!B32)</f>
        <v>2.0247964286113213E-2</v>
      </c>
      <c r="C24" s="34">
        <f>'2'!C25/('1'!C39+'1'!C24+'1'!C30+'1'!C25+'1'!C31+'1'!C32)</f>
        <v>3.0735666451228539E-2</v>
      </c>
      <c r="D24" s="34">
        <f>'2'!D25/('1'!D39+'1'!D24+'1'!D30+'1'!D25+'1'!D31+'1'!D32)</f>
        <v>7.5680999618307184E-3</v>
      </c>
      <c r="E24" s="34">
        <f>'2'!E25/('1'!E39+'1'!E24+'1'!E30+'1'!E25+'1'!E31+'1'!E32)</f>
        <v>1.3754152976051348E-2</v>
      </c>
      <c r="F24" s="34">
        <f>'2'!F25/('1'!F39+'1'!F24+'1'!F30+'1'!F25+'1'!F31+'1'!F32)</f>
        <v>2.2814600197685025E-2</v>
      </c>
      <c r="H24" s="3" t="s">
        <v>121</v>
      </c>
    </row>
    <row r="25" spans="1:8" ht="15.75" customHeight="1" x14ac:dyDescent="0.25">
      <c r="A25" s="3" t="s">
        <v>122</v>
      </c>
      <c r="B25" s="34">
        <f>'3'!B13/('1'!B39+'1'!B24+'1'!B30+'1'!B25+'1'!B31+'1'!B32)</f>
        <v>1.6190939380152313E-3</v>
      </c>
      <c r="C25" s="34">
        <f>'3'!C13/('1'!C39+'1'!C24+'1'!C30+'1'!C25+'1'!C31+'1'!C32)</f>
        <v>1.9385252415917039E-2</v>
      </c>
      <c r="D25" s="34">
        <f>'3'!D13/('1'!D39+'1'!D24+'1'!D30+'1'!D25+'1'!D31+'1'!D32)</f>
        <v>3.1333454083678172E-2</v>
      </c>
      <c r="E25" s="34">
        <f>'3'!E13/('1'!E39+'1'!E24+'1'!E30+'1'!E25+'1'!E31+'1'!E32)</f>
        <v>4.4710466621318924E-2</v>
      </c>
      <c r="F25" s="34">
        <f>'3'!F13/('1'!F39+'1'!F24+'1'!F30+'1'!F25+'1'!F31+'1'!F32)</f>
        <v>5.9657181260877074E-2</v>
      </c>
      <c r="H25" s="3" t="s">
        <v>123</v>
      </c>
    </row>
    <row r="26" spans="1:8" ht="15.75" customHeight="1" x14ac:dyDescent="0.25">
      <c r="A26" s="3" t="s">
        <v>124</v>
      </c>
      <c r="B26" s="25">
        <f>('3'!B13+'3'!B16)/('1'!B40/10)</f>
        <v>8.5318793508861752E-3</v>
      </c>
      <c r="C26" s="25">
        <f>('3'!C13+'3'!C16)/('1'!C40/10)</f>
        <v>0.86771318266016906</v>
      </c>
      <c r="D26" s="25">
        <f>('3'!D13+'3'!D16)/('1'!D40/10)</f>
        <v>1.5122410488023192</v>
      </c>
      <c r="E26" s="25">
        <f>('3'!E13+'3'!E16)/('1'!E40/10)</f>
        <v>2.1507256770329439</v>
      </c>
      <c r="F26" s="25">
        <f>('3'!F13+'3'!F16)/('1'!F40/10)</f>
        <v>2.8292954990808425</v>
      </c>
      <c r="H26" s="3" t="s">
        <v>125</v>
      </c>
    </row>
    <row r="27" spans="1:8" ht="15.75" customHeight="1" x14ac:dyDescent="0.25">
      <c r="A27" s="3" t="s">
        <v>126</v>
      </c>
    </row>
    <row r="28" spans="1:8" ht="15.75" customHeight="1" x14ac:dyDescent="0.25">
      <c r="A28" s="3" t="s">
        <v>127</v>
      </c>
      <c r="E28" s="25">
        <f>(E38*('1'!D40/10))/1000000</f>
        <v>1611.7144223999999</v>
      </c>
      <c r="F28" s="25">
        <f>(F38*('1'!E40/10))/1000000</f>
        <v>2303.7499935999999</v>
      </c>
      <c r="H28" s="3" t="s">
        <v>128</v>
      </c>
    </row>
    <row r="29" spans="1:8" ht="15.75" customHeight="1" x14ac:dyDescent="0.25">
      <c r="A29" s="3" t="s">
        <v>129</v>
      </c>
      <c r="E29" s="34">
        <f t="shared" ref="E29:F29" si="0">E33/E38</f>
        <v>3.7820648095479872E-2</v>
      </c>
      <c r="F29" s="34">
        <f t="shared" si="0"/>
        <v>4.3603106795034131E-2</v>
      </c>
      <c r="H29" s="3" t="s">
        <v>130</v>
      </c>
    </row>
    <row r="30" spans="1:8" ht="15.75" customHeight="1" x14ac:dyDescent="0.25">
      <c r="A30" s="3" t="s">
        <v>131</v>
      </c>
      <c r="C30" s="34">
        <f t="shared" ref="C30:F30" si="1">C36/C33</f>
        <v>0.64870776462568935</v>
      </c>
      <c r="D30" s="34">
        <f t="shared" si="1"/>
        <v>4.054041592744289</v>
      </c>
      <c r="E30" s="34">
        <f t="shared" si="1"/>
        <v>2.2407274063077938</v>
      </c>
      <c r="F30" s="34">
        <f t="shared" si="1"/>
        <v>1.3597319527735892</v>
      </c>
      <c r="H30" s="3" t="s">
        <v>132</v>
      </c>
    </row>
    <row r="31" spans="1:8" ht="15.75" customHeight="1" x14ac:dyDescent="0.25">
      <c r="A31" s="3" t="s">
        <v>133</v>
      </c>
      <c r="E31" s="34">
        <f t="shared" ref="E31:F31" si="2">E36/E38</f>
        <v>8.4745762711864417E-2</v>
      </c>
      <c r="F31" s="34">
        <f t="shared" si="2"/>
        <v>5.9288537549407112E-2</v>
      </c>
      <c r="H31" s="3" t="s">
        <v>134</v>
      </c>
    </row>
    <row r="32" spans="1:8" ht="15.75" customHeight="1" x14ac:dyDescent="0.25">
      <c r="A32" s="3" t="s">
        <v>135</v>
      </c>
      <c r="E32" s="3">
        <f t="shared" ref="E32:F32" si="3">E38/E33</f>
        <v>26.440583394431961</v>
      </c>
      <c r="F32" s="3">
        <f t="shared" si="3"/>
        <v>22.93414560344787</v>
      </c>
      <c r="H32" s="3" t="s">
        <v>136</v>
      </c>
    </row>
    <row r="33" spans="1:8" ht="15.75" customHeight="1" x14ac:dyDescent="0.25">
      <c r="A33" s="3" t="s">
        <v>137</v>
      </c>
      <c r="B33" s="25">
        <f>'2'!B25/('1'!B40/10)</f>
        <v>1.0207302956625823</v>
      </c>
      <c r="C33" s="25">
        <f>'2'!C25/('1'!C40/10)</f>
        <v>1.5415261763931709</v>
      </c>
      <c r="D33" s="25">
        <f>'2'!D25/('1'!D40/10)</f>
        <v>0.37000113730570039</v>
      </c>
      <c r="E33" s="25">
        <f>'2'!E25/('1'!E40/10)</f>
        <v>0.66942547128999375</v>
      </c>
      <c r="F33" s="25">
        <f>'2'!F25/('1'!F40/10)</f>
        <v>1.1031586019143635</v>
      </c>
      <c r="H33" s="3" t="s">
        <v>138</v>
      </c>
    </row>
    <row r="34" spans="1:8" ht="15.75" customHeight="1" x14ac:dyDescent="0.25">
      <c r="A34" s="3" t="s">
        <v>139</v>
      </c>
      <c r="B34" s="25">
        <f>'1'!B39/('1'!B40/10)</f>
        <v>39.088710975786327</v>
      </c>
      <c r="C34" s="25">
        <f>'1'!C39/('1'!C40/10)</f>
        <v>38.879869921923458</v>
      </c>
      <c r="D34" s="25">
        <f>'1'!D39/('1'!D40/10)</f>
        <v>39.716311546732236</v>
      </c>
      <c r="E34" s="25">
        <f>'1'!E39/('1'!E40/10)</f>
        <v>40.015735880716534</v>
      </c>
      <c r="F34" s="25">
        <f>'1'!F39/('1'!F40/10)</f>
        <v>39.963044395599994</v>
      </c>
      <c r="H34" s="3" t="s">
        <v>140</v>
      </c>
    </row>
    <row r="35" spans="1:8" ht="15.75" customHeight="1" x14ac:dyDescent="0.2"/>
    <row r="36" spans="1:8" ht="15.75" customHeight="1" x14ac:dyDescent="0.25">
      <c r="A36" s="3" t="s">
        <v>141</v>
      </c>
      <c r="C36" s="3">
        <v>1</v>
      </c>
      <c r="D36" s="3">
        <v>1.5</v>
      </c>
      <c r="E36" s="3">
        <v>1.5</v>
      </c>
      <c r="F36" s="3">
        <v>1.5</v>
      </c>
    </row>
    <row r="37" spans="1:8" ht="15.75" customHeight="1" x14ac:dyDescent="0.25">
      <c r="H37" s="3" t="s">
        <v>142</v>
      </c>
    </row>
    <row r="38" spans="1:8" ht="15.75" customHeight="1" x14ac:dyDescent="0.25">
      <c r="A38" s="3" t="s">
        <v>143</v>
      </c>
      <c r="E38" s="3">
        <v>17.7</v>
      </c>
      <c r="F38" s="3">
        <v>25.3</v>
      </c>
    </row>
    <row r="39" spans="1:8" ht="15.75" customHeight="1" x14ac:dyDescent="0.2"/>
    <row r="40" spans="1:8" ht="15.75" customHeight="1" x14ac:dyDescent="0.2"/>
    <row r="41" spans="1:8" ht="15.75" customHeight="1" x14ac:dyDescent="0.2"/>
    <row r="42" spans="1:8" ht="15.75" customHeight="1" x14ac:dyDescent="0.2"/>
    <row r="43" spans="1:8" ht="15.75" customHeight="1" x14ac:dyDescent="0.2"/>
    <row r="44" spans="1:8" ht="15.75" customHeight="1" x14ac:dyDescent="0.2"/>
    <row r="45" spans="1:8" ht="15.75" customHeight="1" x14ac:dyDescent="0.2"/>
    <row r="46" spans="1:8" ht="15.75" customHeight="1" x14ac:dyDescent="0.2"/>
    <row r="47" spans="1:8" ht="15.75" customHeight="1" x14ac:dyDescent="0.2"/>
    <row r="48" spans="1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Ratio</vt:lpstr>
      <vt:lpstr>Ratio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2020-04-12T16:22:45Z</dcterms:modified>
</cp:coreProperties>
</file>