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5LFW4jbU1cM6OfbtLHY7fchE8RA=="/>
    </ext>
  </extLst>
</workbook>
</file>

<file path=xl/calcChain.xml><?xml version="1.0" encoding="utf-8"?>
<calcChain xmlns="http://schemas.openxmlformats.org/spreadsheetml/2006/main">
  <c r="D11" i="4" l="1"/>
  <c r="F9" i="4"/>
  <c r="B9" i="4"/>
  <c r="H39" i="3"/>
  <c r="G39" i="3"/>
  <c r="F39" i="3"/>
  <c r="E39" i="3"/>
  <c r="D39" i="3"/>
  <c r="C39" i="3"/>
  <c r="B39" i="3"/>
  <c r="H38" i="3"/>
  <c r="G38" i="3"/>
  <c r="F38" i="3"/>
  <c r="D38" i="3"/>
  <c r="C38" i="3"/>
  <c r="B38" i="3"/>
  <c r="H33" i="3"/>
  <c r="H36" i="3" s="1"/>
  <c r="D33" i="3"/>
  <c r="D36" i="3" s="1"/>
  <c r="H31" i="3"/>
  <c r="G31" i="3"/>
  <c r="F31" i="3"/>
  <c r="E31" i="3"/>
  <c r="D31" i="3"/>
  <c r="C31" i="3"/>
  <c r="B31" i="3"/>
  <c r="H22" i="3"/>
  <c r="G22" i="3"/>
  <c r="F22" i="3"/>
  <c r="E22" i="3"/>
  <c r="D22" i="3"/>
  <c r="C22" i="3"/>
  <c r="B22" i="3"/>
  <c r="H11" i="3"/>
  <c r="G11" i="3"/>
  <c r="G33" i="3" s="1"/>
  <c r="G36" i="3" s="1"/>
  <c r="F11" i="3"/>
  <c r="F33" i="3" s="1"/>
  <c r="F36" i="3" s="1"/>
  <c r="E11" i="3"/>
  <c r="E38" i="3" s="1"/>
  <c r="D11" i="3"/>
  <c r="C11" i="3"/>
  <c r="C33" i="3" s="1"/>
  <c r="C36" i="3" s="1"/>
  <c r="B11" i="3"/>
  <c r="B33" i="3" s="1"/>
  <c r="B36" i="3" s="1"/>
  <c r="H31" i="2"/>
  <c r="G31" i="2"/>
  <c r="F31" i="2"/>
  <c r="E31" i="2"/>
  <c r="D31" i="2"/>
  <c r="C31" i="2"/>
  <c r="B31" i="2"/>
  <c r="H21" i="2"/>
  <c r="H23" i="2" s="1"/>
  <c r="H28" i="2" s="1"/>
  <c r="H30" i="2" s="1"/>
  <c r="D21" i="2"/>
  <c r="D23" i="2" s="1"/>
  <c r="D28" i="2" s="1"/>
  <c r="H13" i="2"/>
  <c r="G13" i="2"/>
  <c r="G21" i="2" s="1"/>
  <c r="G23" i="2" s="1"/>
  <c r="G28" i="2" s="1"/>
  <c r="G30" i="2" s="1"/>
  <c r="D13" i="2"/>
  <c r="C13" i="2"/>
  <c r="C11" i="4" s="1"/>
  <c r="H10" i="2"/>
  <c r="G10" i="2"/>
  <c r="F10" i="2"/>
  <c r="E10" i="2"/>
  <c r="D10" i="2"/>
  <c r="C10" i="2"/>
  <c r="B10" i="2"/>
  <c r="H8" i="2"/>
  <c r="G8" i="2"/>
  <c r="F8" i="2"/>
  <c r="F13" i="2" s="1"/>
  <c r="E8" i="2"/>
  <c r="E13" i="2" s="1"/>
  <c r="D8" i="2"/>
  <c r="C8" i="2"/>
  <c r="B8" i="2"/>
  <c r="B13" i="2" s="1"/>
  <c r="H49" i="1"/>
  <c r="G49" i="1"/>
  <c r="F49" i="1"/>
  <c r="E49" i="1"/>
  <c r="D49" i="1"/>
  <c r="C49" i="1"/>
  <c r="B49" i="1"/>
  <c r="H48" i="1"/>
  <c r="G48" i="1"/>
  <c r="D48" i="1"/>
  <c r="C48" i="1"/>
  <c r="B46" i="1"/>
  <c r="H40" i="1"/>
  <c r="G40" i="1"/>
  <c r="F40" i="1"/>
  <c r="F48" i="1" s="1"/>
  <c r="E40" i="1"/>
  <c r="E48" i="1" s="1"/>
  <c r="D40" i="1"/>
  <c r="C40" i="1"/>
  <c r="B40" i="1"/>
  <c r="B48" i="1" s="1"/>
  <c r="H38" i="1"/>
  <c r="H46" i="1" s="1"/>
  <c r="E38" i="1"/>
  <c r="D38" i="1"/>
  <c r="D46" i="1" s="1"/>
  <c r="B38" i="1"/>
  <c r="H28" i="1"/>
  <c r="G28" i="1"/>
  <c r="F28" i="1"/>
  <c r="E28" i="1"/>
  <c r="D28" i="1"/>
  <c r="C28" i="1"/>
  <c r="B28" i="1"/>
  <c r="H25" i="1"/>
  <c r="G25" i="1"/>
  <c r="G38" i="1" s="1"/>
  <c r="G46" i="1" s="1"/>
  <c r="F25" i="1"/>
  <c r="F38" i="1" s="1"/>
  <c r="F46" i="1" s="1"/>
  <c r="E25" i="1"/>
  <c r="D25" i="1"/>
  <c r="C25" i="1"/>
  <c r="H21" i="1"/>
  <c r="E21" i="1"/>
  <c r="D21" i="1"/>
  <c r="H12" i="1"/>
  <c r="G12" i="1"/>
  <c r="F12" i="1"/>
  <c r="E12" i="1"/>
  <c r="E9" i="4" s="1"/>
  <c r="D12" i="1"/>
  <c r="D9" i="4" s="1"/>
  <c r="C12" i="1"/>
  <c r="C9" i="4" s="1"/>
  <c r="B12" i="1"/>
  <c r="H7" i="1"/>
  <c r="G7" i="1"/>
  <c r="F7" i="1"/>
  <c r="F21" i="1" s="1"/>
  <c r="E7" i="1"/>
  <c r="D7" i="1"/>
  <c r="C7" i="1"/>
  <c r="B7" i="1"/>
  <c r="B21" i="1" s="1"/>
  <c r="D10" i="4" l="1"/>
  <c r="D12" i="4"/>
  <c r="D7" i="4"/>
  <c r="D30" i="2"/>
  <c r="D6" i="4"/>
  <c r="E46" i="1"/>
  <c r="E11" i="4"/>
  <c r="E21" i="2"/>
  <c r="E23" i="2" s="1"/>
  <c r="E28" i="2" s="1"/>
  <c r="C38" i="1"/>
  <c r="C46" i="1" s="1"/>
  <c r="B11" i="4"/>
  <c r="B21" i="2"/>
  <c r="B23" i="2" s="1"/>
  <c r="B28" i="2" s="1"/>
  <c r="F11" i="4"/>
  <c r="F21" i="2"/>
  <c r="F23" i="2" s="1"/>
  <c r="F28" i="2" s="1"/>
  <c r="C21" i="1"/>
  <c r="G21" i="1"/>
  <c r="E33" i="3"/>
  <c r="E36" i="3" s="1"/>
  <c r="C21" i="2"/>
  <c r="C23" i="2" s="1"/>
  <c r="C28" i="2" s="1"/>
  <c r="B12" i="4" l="1"/>
  <c r="B7" i="4"/>
  <c r="B30" i="2"/>
  <c r="B6" i="4"/>
  <c r="B10" i="4"/>
  <c r="E12" i="4"/>
  <c r="E7" i="4"/>
  <c r="E30" i="2"/>
  <c r="E6" i="4"/>
  <c r="E10" i="4"/>
  <c r="C6" i="4"/>
  <c r="C10" i="4"/>
  <c r="C12" i="4"/>
  <c r="C7" i="4"/>
  <c r="C30" i="2"/>
  <c r="F12" i="4"/>
  <c r="F7" i="4"/>
  <c r="F30" i="2"/>
  <c r="F6" i="4"/>
  <c r="F10" i="4"/>
</calcChain>
</file>

<file path=xl/sharedStrings.xml><?xml version="1.0" encoding="utf-8"?>
<sst xmlns="http://schemas.openxmlformats.org/spreadsheetml/2006/main" count="128" uniqueCount="94">
  <si>
    <t>HWA WELL TEXTILES (BD) LIMITED</t>
  </si>
  <si>
    <t>Cash Flow Statement</t>
  </si>
  <si>
    <t>Balance Sheet</t>
  </si>
  <si>
    <t>As at quarter end</t>
  </si>
  <si>
    <t>Income Statement</t>
  </si>
  <si>
    <t>Quarter 2</t>
  </si>
  <si>
    <t>Quarter 3</t>
  </si>
  <si>
    <t>Quarter 1</t>
  </si>
  <si>
    <t>Net Revenues</t>
  </si>
  <si>
    <t>Net Cash Flows - Operating Activities</t>
  </si>
  <si>
    <t>ASSETS</t>
  </si>
  <si>
    <t>NON CURRENT ASSETS</t>
  </si>
  <si>
    <t>Collection from turnover &amp; other income</t>
  </si>
  <si>
    <t>Cash paid to suppliers &amp; employees</t>
  </si>
  <si>
    <t>Cost of goods sold</t>
  </si>
  <si>
    <t>Gross Profit</t>
  </si>
  <si>
    <t>Financial expenses</t>
  </si>
  <si>
    <t>Income tax paid</t>
  </si>
  <si>
    <t>Property,Plant  and  Equipment</t>
  </si>
  <si>
    <t>Capital Work in progress</t>
  </si>
  <si>
    <t>Operating Incomes/Expenses</t>
  </si>
  <si>
    <t>Intangible asset</t>
  </si>
  <si>
    <t>Net Cash Flows - Investment Activities</t>
  </si>
  <si>
    <t>Acquisition of fixed assets</t>
  </si>
  <si>
    <t>Disposal of fixed asset</t>
  </si>
  <si>
    <t>CURRENT ASSETS</t>
  </si>
  <si>
    <t>Capital work in progress</t>
  </si>
  <si>
    <t>Administrative expenses</t>
  </si>
  <si>
    <t>Investment</t>
  </si>
  <si>
    <t>Inventories</t>
  </si>
  <si>
    <t>Selling &amp; distribution expenses</t>
  </si>
  <si>
    <t>Operating Profit</t>
  </si>
  <si>
    <t>Advance against L/C for import machinery</t>
  </si>
  <si>
    <t>Accounts receivables</t>
  </si>
  <si>
    <t>Advance, deposits &amp; prepayments</t>
  </si>
  <si>
    <t>Income from investment</t>
  </si>
  <si>
    <t>Non-Operating Income/(Expenses)</t>
  </si>
  <si>
    <t>Financial Expenses</t>
  </si>
  <si>
    <t>Foreign exchange gain/loss upon realization</t>
  </si>
  <si>
    <t>Unrealized foreign exchange gain/loss</t>
  </si>
  <si>
    <t>Net Cash Flows - Financing Activities</t>
  </si>
  <si>
    <t>Fixed deposit receipts</t>
  </si>
  <si>
    <t>Bank overdraft</t>
  </si>
  <si>
    <t>Other non-operation income</t>
  </si>
  <si>
    <t>Short term borrowings</t>
  </si>
  <si>
    <t>Interest on short term borrowings</t>
  </si>
  <si>
    <t>IPO cost</t>
  </si>
  <si>
    <t>Proceeds from share capital</t>
  </si>
  <si>
    <t>Other receivables</t>
  </si>
  <si>
    <t>Provision for doubtful debts</t>
  </si>
  <si>
    <t>Un-collected IPO subscription</t>
  </si>
  <si>
    <t>Dividend paid</t>
  </si>
  <si>
    <t>Profit Before contribution to WPPF</t>
  </si>
  <si>
    <t>Cash &amp; Cash equivalent</t>
  </si>
  <si>
    <t>Provision for WPPF</t>
  </si>
  <si>
    <t>Profit Before Taxation</t>
  </si>
  <si>
    <t>Net Change in Cash Flows</t>
  </si>
  <si>
    <t>Provision for Taxation</t>
  </si>
  <si>
    <t>Current</t>
  </si>
  <si>
    <t>Cash and Cash Equivalents at Beginning Period</t>
  </si>
  <si>
    <t>Deferred</t>
  </si>
  <si>
    <t>Liabilities and Capital</t>
  </si>
  <si>
    <t>Effects of exchange rate changes on cash and cash equivalents</t>
  </si>
  <si>
    <t>Net Profit</t>
  </si>
  <si>
    <t>Cash and Cash Equivalents at End of Period</t>
  </si>
  <si>
    <t>Liabilities</t>
  </si>
  <si>
    <t>Net Operating Cash Flow Per Share</t>
  </si>
  <si>
    <t>Earnings per share (par value Taka 10)</t>
  </si>
  <si>
    <t>Non Current Liabilities</t>
  </si>
  <si>
    <t>Deferred tax</t>
  </si>
  <si>
    <t>Shares to Calculate NOCFPS</t>
  </si>
  <si>
    <t>Current Liabilities</t>
  </si>
  <si>
    <t>Shares to Calculate EPS</t>
  </si>
  <si>
    <t>Accounts payable</t>
  </si>
  <si>
    <t>WPPF</t>
  </si>
  <si>
    <t>Others payable</t>
  </si>
  <si>
    <t>Refund Warrant Liabilities(IPO)</t>
  </si>
  <si>
    <t>Dividend Payable</t>
  </si>
  <si>
    <t>Provision for income tax</t>
  </si>
  <si>
    <t>Shareholders’ Equity</t>
  </si>
  <si>
    <t>Share capital</t>
  </si>
  <si>
    <t>Tax holiday reserve</t>
  </si>
  <si>
    <t>Ratio</t>
  </si>
  <si>
    <t>Revaluation surplus</t>
  </si>
  <si>
    <t>Retained Earnings</t>
  </si>
  <si>
    <t>Return on Asset (ROA)</t>
  </si>
  <si>
    <t>Net assets value per share</t>
  </si>
  <si>
    <t>Return on Equity (ROE)</t>
  </si>
  <si>
    <t>Shares to calculate NAVPS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</si>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</sst>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_);_(* \(#,##0\);_(* &quot;-&quot;??_);_(@_)"/>
    <numFmt numFmtId="165" formatCode="0.0%"/>
    <numFmt numFmtId="166" formatCode="0.0"/>
  </numFmts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b/>
      <sz val="11"/>
      <color theme="1"/>
      <name val="Arial"/>
    </font>
    <font>
      <b/>
      <u/>
      <sz val="12"/>
      <color theme="1"/>
      <name val="Calibri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2" fillId="0" borderId="0" xfId="0" applyNumberFormat="1" applyFont="1"/>
    <xf numFmtId="164" fontId="5" fillId="0" borderId="0" xfId="0" applyNumberFormat="1" applyFont="1" applyAlignment="1"/>
    <xf numFmtId="0" fontId="6" fillId="0" borderId="0" xfId="0" applyFont="1"/>
    <xf numFmtId="0" fontId="2" fillId="0" borderId="0" xfId="0" applyFont="1"/>
    <xf numFmtId="0" fontId="7" fillId="0" borderId="0" xfId="0" applyFont="1"/>
    <xf numFmtId="164" fontId="1" fillId="0" borderId="0" xfId="0" applyNumberFormat="1" applyFont="1"/>
    <xf numFmtId="164" fontId="1" fillId="0" borderId="2" xfId="0" applyNumberFormat="1" applyFont="1" applyBorder="1"/>
    <xf numFmtId="41" fontId="1" fillId="0" borderId="0" xfId="0" applyNumberFormat="1" applyFont="1"/>
    <xf numFmtId="164" fontId="8" fillId="0" borderId="0" xfId="0" applyNumberFormat="1" applyFont="1" applyAlignment="1"/>
    <xf numFmtId="164" fontId="9" fillId="0" borderId="0" xfId="0" applyNumberFormat="1" applyFont="1"/>
    <xf numFmtId="0" fontId="5" fillId="0" borderId="0" xfId="0" applyFont="1" applyAlignment="1"/>
    <xf numFmtId="0" fontId="1" fillId="0" borderId="3" xfId="0" applyFont="1" applyBorder="1"/>
    <xf numFmtId="164" fontId="10" fillId="0" borderId="0" xfId="0" applyNumberFormat="1" applyFont="1"/>
    <xf numFmtId="0" fontId="3" fillId="0" borderId="1" xfId="0" applyFont="1" applyBorder="1" applyAlignment="1">
      <alignment horizontal="left"/>
    </xf>
    <xf numFmtId="3" fontId="1" fillId="0" borderId="0" xfId="0" applyNumberFormat="1" applyFont="1"/>
    <xf numFmtId="0" fontId="11" fillId="0" borderId="0" xfId="0" applyFont="1" applyAlignment="1">
      <alignment horizontal="left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41" fontId="2" fillId="0" borderId="0" xfId="0" applyNumberFormat="1" applyFont="1"/>
    <xf numFmtId="0" fontId="12" fillId="0" borderId="0" xfId="0" applyFont="1" applyAlignment="1">
      <alignment horizontal="center"/>
    </xf>
    <xf numFmtId="15" fontId="12" fillId="0" borderId="0" xfId="0" applyNumberFormat="1" applyFont="1" applyAlignment="1">
      <alignment horizontal="center"/>
    </xf>
    <xf numFmtId="165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" customWidth="1"/>
    <col min="2" max="3" width="12.5" customWidth="1"/>
    <col min="4" max="8" width="14.75" customWidth="1"/>
    <col min="9" max="26" width="7.625" customWidth="1"/>
  </cols>
  <sheetData>
    <row r="1" spans="1:20" x14ac:dyDescent="0.25">
      <c r="A1" s="1" t="s">
        <v>0</v>
      </c>
    </row>
    <row r="2" spans="1:20" x14ac:dyDescent="0.25">
      <c r="A2" s="1" t="s">
        <v>2</v>
      </c>
    </row>
    <row r="3" spans="1:20" x14ac:dyDescent="0.25">
      <c r="A3" s="4" t="s">
        <v>3</v>
      </c>
    </row>
    <row r="4" spans="1:20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5" t="s">
        <v>7</v>
      </c>
      <c r="H4" s="5" t="s">
        <v>5</v>
      </c>
    </row>
    <row r="5" spans="1:20" ht="15.75" x14ac:dyDescent="0.25">
      <c r="B5" s="6">
        <v>43100</v>
      </c>
      <c r="C5" s="6">
        <v>43190</v>
      </c>
      <c r="D5" s="6">
        <v>43373</v>
      </c>
      <c r="E5" s="6">
        <v>43465</v>
      </c>
      <c r="F5" s="6">
        <v>43555</v>
      </c>
      <c r="G5" s="6">
        <v>43738</v>
      </c>
      <c r="H5" s="6">
        <v>43830</v>
      </c>
    </row>
    <row r="6" spans="1:20" x14ac:dyDescent="0.25">
      <c r="A6" s="8" t="s">
        <v>10</v>
      </c>
      <c r="B6" s="9"/>
      <c r="C6" s="9"/>
      <c r="D6" s="9"/>
      <c r="E6" s="9"/>
      <c r="F6" s="9"/>
      <c r="G6" s="9"/>
      <c r="H6" s="9"/>
    </row>
    <row r="7" spans="1:20" x14ac:dyDescent="0.25">
      <c r="A7" s="11" t="s">
        <v>11</v>
      </c>
      <c r="B7" s="14">
        <f t="shared" ref="B7:H7" si="0">SUM(B8:B10)</f>
        <v>767873094</v>
      </c>
      <c r="C7" s="14">
        <f t="shared" si="0"/>
        <v>861412835</v>
      </c>
      <c r="D7" s="14">
        <f t="shared" si="0"/>
        <v>867422733</v>
      </c>
      <c r="E7" s="14">
        <f t="shared" si="0"/>
        <v>859525541</v>
      </c>
      <c r="F7" s="14">
        <f t="shared" si="0"/>
        <v>840571869</v>
      </c>
      <c r="G7" s="14">
        <f t="shared" si="0"/>
        <v>850160651</v>
      </c>
      <c r="H7" s="14">
        <f t="shared" si="0"/>
        <v>835798834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4" t="s">
        <v>18</v>
      </c>
      <c r="B8" s="9">
        <v>731251395</v>
      </c>
      <c r="C8" s="9">
        <v>746694347</v>
      </c>
      <c r="D8" s="9">
        <v>830756246</v>
      </c>
      <c r="E8" s="9">
        <v>822859054</v>
      </c>
      <c r="F8" s="9">
        <v>801677901</v>
      </c>
      <c r="G8" s="10">
        <v>813364697</v>
      </c>
      <c r="H8" s="10">
        <v>799052478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4" t="s">
        <v>19</v>
      </c>
      <c r="B9" s="9">
        <v>36256220</v>
      </c>
      <c r="C9" s="9">
        <v>114385257</v>
      </c>
      <c r="D9" s="9">
        <v>36532717</v>
      </c>
      <c r="E9" s="9">
        <v>36532717</v>
      </c>
      <c r="F9" s="9">
        <v>38745866</v>
      </c>
      <c r="G9" s="10">
        <v>36532717</v>
      </c>
      <c r="H9" s="10">
        <v>36532717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4" t="s">
        <v>21</v>
      </c>
      <c r="B10" s="9">
        <v>365479</v>
      </c>
      <c r="C10" s="9">
        <v>333231</v>
      </c>
      <c r="D10" s="9">
        <v>133770</v>
      </c>
      <c r="E10" s="9">
        <v>133770</v>
      </c>
      <c r="F10" s="9">
        <v>148102</v>
      </c>
      <c r="G10" s="10">
        <v>263237</v>
      </c>
      <c r="H10" s="10">
        <v>213639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1" t="s">
        <v>25</v>
      </c>
      <c r="B12" s="14">
        <f t="shared" ref="B12:H12" si="1">SUM(B13:B19)</f>
        <v>1257415493</v>
      </c>
      <c r="C12" s="14">
        <f t="shared" si="1"/>
        <v>1168647386</v>
      </c>
      <c r="D12" s="14">
        <f t="shared" si="1"/>
        <v>1061410789</v>
      </c>
      <c r="E12" s="14">
        <f t="shared" si="1"/>
        <v>1174037550</v>
      </c>
      <c r="F12" s="14">
        <f t="shared" si="1"/>
        <v>1188531188</v>
      </c>
      <c r="G12" s="14">
        <f t="shared" si="1"/>
        <v>1250962599</v>
      </c>
      <c r="H12" s="14">
        <f t="shared" si="1"/>
        <v>1206680395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2" t="s">
        <v>29</v>
      </c>
      <c r="B13" s="9">
        <v>98330121</v>
      </c>
      <c r="C13" s="9">
        <v>152000424</v>
      </c>
      <c r="D13" s="9">
        <v>187524939</v>
      </c>
      <c r="E13" s="9">
        <v>183590178</v>
      </c>
      <c r="F13" s="9">
        <v>222377590</v>
      </c>
      <c r="G13" s="10">
        <v>217909260</v>
      </c>
      <c r="H13" s="10">
        <v>142239667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2" t="s">
        <v>33</v>
      </c>
      <c r="B14" s="9">
        <v>460001374</v>
      </c>
      <c r="C14" s="9">
        <v>366853649</v>
      </c>
      <c r="D14" s="9">
        <v>320348316</v>
      </c>
      <c r="E14" s="9">
        <v>358099543</v>
      </c>
      <c r="F14" s="9">
        <v>247550787</v>
      </c>
      <c r="G14" s="10">
        <v>230881908</v>
      </c>
      <c r="H14" s="10">
        <v>140022126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2" t="s">
        <v>34</v>
      </c>
      <c r="B15" s="9">
        <v>113696471</v>
      </c>
      <c r="C15" s="9">
        <v>105582658</v>
      </c>
      <c r="D15" s="9">
        <v>84612365</v>
      </c>
      <c r="E15" s="9">
        <v>89685233</v>
      </c>
      <c r="F15" s="9">
        <v>95381389</v>
      </c>
      <c r="G15" s="10">
        <v>109013619</v>
      </c>
      <c r="H15" s="10">
        <v>121923123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2" t="s">
        <v>28</v>
      </c>
      <c r="B16" s="9">
        <v>120676176</v>
      </c>
      <c r="C16" s="9">
        <v>105494250</v>
      </c>
      <c r="D16" s="9">
        <v>93391467</v>
      </c>
      <c r="E16" s="9">
        <v>109137170</v>
      </c>
      <c r="F16" s="9">
        <v>155267727</v>
      </c>
      <c r="G16" s="10">
        <v>224440119</v>
      </c>
      <c r="H16" s="10">
        <v>233781379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2" t="s">
        <v>41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2" t="s">
        <v>48</v>
      </c>
      <c r="B18" s="9">
        <v>4360932</v>
      </c>
      <c r="C18" s="9">
        <v>6775915</v>
      </c>
      <c r="D18" s="9">
        <v>7074490</v>
      </c>
      <c r="E18" s="9">
        <v>7620307</v>
      </c>
      <c r="F18" s="9">
        <v>12196271</v>
      </c>
      <c r="G18" s="10">
        <v>11007552</v>
      </c>
      <c r="H18" s="10">
        <v>12648972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2" t="s">
        <v>53</v>
      </c>
      <c r="B19" s="9">
        <v>460350419</v>
      </c>
      <c r="C19" s="9">
        <v>431940490</v>
      </c>
      <c r="D19" s="9">
        <v>368459212</v>
      </c>
      <c r="E19" s="9">
        <v>425905119</v>
      </c>
      <c r="F19" s="9">
        <v>455757424</v>
      </c>
      <c r="G19" s="10">
        <v>457710141</v>
      </c>
      <c r="H19" s="10">
        <v>556065128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25">
      <c r="A21" s="1"/>
      <c r="B21" s="14">
        <f t="shared" ref="B21:H21" si="2">B7+B12</f>
        <v>2025288587</v>
      </c>
      <c r="C21" s="14">
        <f t="shared" si="2"/>
        <v>2030060221</v>
      </c>
      <c r="D21" s="14">
        <f t="shared" si="2"/>
        <v>1928833522</v>
      </c>
      <c r="E21" s="14">
        <f t="shared" si="2"/>
        <v>2033563091</v>
      </c>
      <c r="F21" s="14">
        <f t="shared" si="2"/>
        <v>2029103057</v>
      </c>
      <c r="G21" s="14">
        <f t="shared" si="2"/>
        <v>2101123250</v>
      </c>
      <c r="H21" s="14">
        <f t="shared" si="2"/>
        <v>2042479229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25">
      <c r="A22" s="1"/>
      <c r="B22" s="14"/>
      <c r="C22" s="14"/>
      <c r="D22" s="14"/>
      <c r="E22" s="14"/>
      <c r="F22" s="14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25">
      <c r="A23" s="22" t="s">
        <v>61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25">
      <c r="A24" s="24" t="s">
        <v>65</v>
      </c>
      <c r="B24" s="9"/>
      <c r="C24" s="14"/>
      <c r="D24" s="14"/>
      <c r="E24" s="14"/>
      <c r="F24" s="14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25">
      <c r="A25" s="11" t="s">
        <v>68</v>
      </c>
      <c r="B25" s="14">
        <v>68798367</v>
      </c>
      <c r="C25" s="14">
        <f t="shared" ref="C25:H25" si="3">SUM(C26)</f>
        <v>69594912</v>
      </c>
      <c r="D25" s="14">
        <f t="shared" si="3"/>
        <v>70008364</v>
      </c>
      <c r="E25" s="14">
        <f t="shared" si="3"/>
        <v>70189896</v>
      </c>
      <c r="F25" s="14">
        <f t="shared" si="3"/>
        <v>69163888</v>
      </c>
      <c r="G25" s="14">
        <f t="shared" si="3"/>
        <v>68223208</v>
      </c>
      <c r="H25" s="14">
        <f t="shared" si="3"/>
        <v>68220012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25">
      <c r="A26" s="12" t="s">
        <v>69</v>
      </c>
      <c r="B26" s="9">
        <v>68798367</v>
      </c>
      <c r="C26" s="9">
        <v>69594912</v>
      </c>
      <c r="D26" s="9">
        <v>70008364</v>
      </c>
      <c r="E26" s="9">
        <v>70189896</v>
      </c>
      <c r="F26" s="9">
        <v>69163888</v>
      </c>
      <c r="G26" s="10">
        <v>68223208</v>
      </c>
      <c r="H26" s="10">
        <v>68220012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 x14ac:dyDescent="0.25">
      <c r="A28" s="11" t="s">
        <v>71</v>
      </c>
      <c r="B28" s="14">
        <f t="shared" ref="B28:H28" si="4">SUM(B29:B36)</f>
        <v>389968274</v>
      </c>
      <c r="C28" s="14">
        <f t="shared" si="4"/>
        <v>363349075</v>
      </c>
      <c r="D28" s="14">
        <f t="shared" si="4"/>
        <v>194011205</v>
      </c>
      <c r="E28" s="14">
        <f t="shared" si="4"/>
        <v>355278561</v>
      </c>
      <c r="F28" s="14">
        <f t="shared" si="4"/>
        <v>316526165</v>
      </c>
      <c r="G28" s="14">
        <f t="shared" si="4"/>
        <v>323819662</v>
      </c>
      <c r="H28" s="14">
        <f t="shared" si="4"/>
        <v>316154480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 x14ac:dyDescent="0.25">
      <c r="A29" s="12" t="s">
        <v>42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 x14ac:dyDescent="0.25">
      <c r="A30" s="12" t="s">
        <v>44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 x14ac:dyDescent="0.25">
      <c r="A31" s="12" t="s">
        <v>73</v>
      </c>
      <c r="B31" s="9">
        <v>204923021</v>
      </c>
      <c r="C31" s="9">
        <v>259513949</v>
      </c>
      <c r="D31" s="9">
        <v>109946479</v>
      </c>
      <c r="E31" s="9">
        <v>165055887</v>
      </c>
      <c r="F31" s="9">
        <v>215911848</v>
      </c>
      <c r="G31" s="10">
        <v>202584706</v>
      </c>
      <c r="H31" s="10">
        <v>91098085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 x14ac:dyDescent="0.25">
      <c r="A32" s="4" t="s">
        <v>74</v>
      </c>
      <c r="B32" s="9">
        <v>11538465</v>
      </c>
      <c r="C32" s="9">
        <v>6032301</v>
      </c>
      <c r="D32" s="9">
        <v>10372438</v>
      </c>
      <c r="E32" s="9">
        <v>12740197</v>
      </c>
      <c r="F32" s="9">
        <v>6815637</v>
      </c>
      <c r="G32" s="10">
        <v>10839593</v>
      </c>
      <c r="H32" s="10">
        <v>13566497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 x14ac:dyDescent="0.25">
      <c r="A33" s="12" t="s">
        <v>75</v>
      </c>
      <c r="B33" s="9">
        <v>17550875</v>
      </c>
      <c r="C33" s="9">
        <v>18033893</v>
      </c>
      <c r="D33" s="9">
        <v>17653113</v>
      </c>
      <c r="E33" s="9">
        <v>17550334</v>
      </c>
      <c r="F33" s="9">
        <v>21409803</v>
      </c>
      <c r="G33" s="10">
        <v>24237863</v>
      </c>
      <c r="H33" s="10">
        <v>19815479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 x14ac:dyDescent="0.25">
      <c r="A34" s="12" t="s">
        <v>76</v>
      </c>
      <c r="B34" s="9">
        <v>5853500</v>
      </c>
      <c r="C34" s="9">
        <v>5853500</v>
      </c>
      <c r="D34" s="9">
        <v>5853500</v>
      </c>
      <c r="E34" s="9">
        <v>5853500</v>
      </c>
      <c r="F34" s="9">
        <v>5853500</v>
      </c>
      <c r="G34" s="10">
        <v>5853500</v>
      </c>
      <c r="H34" s="10">
        <v>5853500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 x14ac:dyDescent="0.25">
      <c r="A35" s="12" t="s">
        <v>77</v>
      </c>
      <c r="B35" s="9">
        <v>90813334</v>
      </c>
      <c r="C35" s="9">
        <v>9115032</v>
      </c>
      <c r="D35" s="9">
        <v>8846644</v>
      </c>
      <c r="E35" s="9">
        <v>104046644</v>
      </c>
      <c r="F35" s="9">
        <v>9268363</v>
      </c>
      <c r="G35" s="10">
        <v>9044931</v>
      </c>
      <c r="H35" s="10">
        <v>104244931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 x14ac:dyDescent="0.25">
      <c r="A36" s="12" t="s">
        <v>78</v>
      </c>
      <c r="B36" s="9">
        <v>59289079</v>
      </c>
      <c r="C36" s="9">
        <v>64800400</v>
      </c>
      <c r="D36" s="9">
        <v>41339031</v>
      </c>
      <c r="E36" s="9">
        <v>50031999</v>
      </c>
      <c r="F36" s="9">
        <v>57267014</v>
      </c>
      <c r="G36" s="10">
        <v>71259069</v>
      </c>
      <c r="H36" s="10">
        <v>81575988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25">
      <c r="A38" s="1"/>
      <c r="B38" s="14">
        <f t="shared" ref="B38:H38" si="5">B25+B28</f>
        <v>458766641</v>
      </c>
      <c r="C38" s="14">
        <f t="shared" si="5"/>
        <v>432943987</v>
      </c>
      <c r="D38" s="14">
        <f t="shared" si="5"/>
        <v>264019569</v>
      </c>
      <c r="E38" s="14">
        <f t="shared" si="5"/>
        <v>425468457</v>
      </c>
      <c r="F38" s="14">
        <f t="shared" si="5"/>
        <v>385690053</v>
      </c>
      <c r="G38" s="14">
        <f t="shared" si="5"/>
        <v>392042870</v>
      </c>
      <c r="H38" s="14">
        <f t="shared" si="5"/>
        <v>384374492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 x14ac:dyDescent="0.25">
      <c r="A40" s="11" t="s">
        <v>79</v>
      </c>
      <c r="B40" s="14">
        <f t="shared" ref="B40:H40" si="6">SUM(B41:B44)</f>
        <v>1566521946</v>
      </c>
      <c r="C40" s="14">
        <f t="shared" si="6"/>
        <v>1597076234</v>
      </c>
      <c r="D40" s="14">
        <f t="shared" si="6"/>
        <v>1664813953</v>
      </c>
      <c r="E40" s="14">
        <f t="shared" si="6"/>
        <v>1608094634</v>
      </c>
      <c r="F40" s="14">
        <f t="shared" si="6"/>
        <v>1643413004</v>
      </c>
      <c r="G40" s="14">
        <f t="shared" si="6"/>
        <v>1709080380</v>
      </c>
      <c r="H40" s="14">
        <f t="shared" si="6"/>
        <v>1658104737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 x14ac:dyDescent="0.25">
      <c r="A41" s="4" t="s">
        <v>80</v>
      </c>
      <c r="B41" s="9">
        <v>560000000</v>
      </c>
      <c r="C41" s="9">
        <v>560000000</v>
      </c>
      <c r="D41" s="9">
        <v>560000000</v>
      </c>
      <c r="E41" s="9">
        <v>560000000</v>
      </c>
      <c r="F41" s="9">
        <v>560000000</v>
      </c>
      <c r="G41" s="10">
        <v>560000000</v>
      </c>
      <c r="H41" s="10">
        <v>560000000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 x14ac:dyDescent="0.25">
      <c r="A42" s="4" t="s">
        <v>81</v>
      </c>
      <c r="B42" s="9">
        <v>58907629</v>
      </c>
      <c r="C42" s="9">
        <v>58907629</v>
      </c>
      <c r="D42" s="9">
        <v>58907629</v>
      </c>
      <c r="E42" s="9">
        <v>58907629</v>
      </c>
      <c r="F42" s="9">
        <v>58907629</v>
      </c>
      <c r="G42" s="10">
        <v>58907629</v>
      </c>
      <c r="H42" s="10">
        <v>58907629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 x14ac:dyDescent="0.25">
      <c r="A43" s="4" t="s">
        <v>83</v>
      </c>
      <c r="B43" s="9">
        <v>347650418</v>
      </c>
      <c r="C43" s="9">
        <v>344774300</v>
      </c>
      <c r="D43" s="9">
        <v>339309672</v>
      </c>
      <c r="E43" s="9">
        <v>336721165</v>
      </c>
      <c r="F43" s="9">
        <v>334132657</v>
      </c>
      <c r="G43" s="10">
        <v>329214493</v>
      </c>
      <c r="H43" s="10">
        <v>326884837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 x14ac:dyDescent="0.25">
      <c r="A44" s="4" t="s">
        <v>84</v>
      </c>
      <c r="B44" s="9">
        <v>599963899</v>
      </c>
      <c r="C44" s="9">
        <v>633394305</v>
      </c>
      <c r="D44" s="9">
        <v>706596652</v>
      </c>
      <c r="E44" s="9">
        <v>652465840</v>
      </c>
      <c r="F44" s="9">
        <v>690372718</v>
      </c>
      <c r="G44" s="10">
        <v>760958258</v>
      </c>
      <c r="H44" s="10">
        <v>712312271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 x14ac:dyDescent="0.25">
      <c r="A46" s="1"/>
      <c r="B46" s="14">
        <f t="shared" ref="B46:H46" si="7">B38+B40</f>
        <v>2025288587</v>
      </c>
      <c r="C46" s="14">
        <f t="shared" si="7"/>
        <v>2030020221</v>
      </c>
      <c r="D46" s="14">
        <f t="shared" si="7"/>
        <v>1928833522</v>
      </c>
      <c r="E46" s="14">
        <f t="shared" si="7"/>
        <v>2033563091</v>
      </c>
      <c r="F46" s="14">
        <f t="shared" si="7"/>
        <v>2029103057</v>
      </c>
      <c r="G46" s="14">
        <f t="shared" si="7"/>
        <v>2101123250</v>
      </c>
      <c r="H46" s="14">
        <f t="shared" si="7"/>
        <v>2042479229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 x14ac:dyDescent="0.25">
      <c r="B47" s="2"/>
      <c r="C47" s="2"/>
      <c r="D47" s="2"/>
      <c r="E47" s="2"/>
      <c r="F47" s="2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 x14ac:dyDescent="0.25">
      <c r="A48" s="7" t="s">
        <v>86</v>
      </c>
      <c r="B48" s="31">
        <f t="shared" ref="B48:H48" si="8">B40/(B41/10)</f>
        <v>27.97360617857143</v>
      </c>
      <c r="C48" s="31">
        <f t="shared" si="8"/>
        <v>28.519218464285714</v>
      </c>
      <c r="D48" s="31">
        <f t="shared" si="8"/>
        <v>29.728820589285714</v>
      </c>
      <c r="E48" s="31">
        <f t="shared" si="8"/>
        <v>28.715975607142859</v>
      </c>
      <c r="F48" s="31">
        <f t="shared" si="8"/>
        <v>29.346660785714285</v>
      </c>
      <c r="G48" s="31">
        <f t="shared" si="8"/>
        <v>30.519292499999999</v>
      </c>
      <c r="H48" s="31">
        <f t="shared" si="8"/>
        <v>29.609013160714287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 x14ac:dyDescent="0.25">
      <c r="A49" s="7" t="s">
        <v>88</v>
      </c>
      <c r="B49" s="23">
        <f t="shared" ref="B49:H49" si="9">B41/10</f>
        <v>56000000</v>
      </c>
      <c r="C49" s="23">
        <f t="shared" si="9"/>
        <v>56000000</v>
      </c>
      <c r="D49" s="23">
        <f t="shared" si="9"/>
        <v>56000000</v>
      </c>
      <c r="E49" s="23">
        <f t="shared" si="9"/>
        <v>56000000</v>
      </c>
      <c r="F49" s="23">
        <f t="shared" si="9"/>
        <v>56000000</v>
      </c>
      <c r="G49" s="23">
        <f t="shared" si="9"/>
        <v>56000000</v>
      </c>
      <c r="H49" s="23">
        <f t="shared" si="9"/>
        <v>56000000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 x14ac:dyDescent="0.25">
      <c r="C50" s="1"/>
      <c r="D50" s="1"/>
      <c r="E50" s="1"/>
      <c r="F50" s="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 x14ac:dyDescent="0.25">
      <c r="B51" s="23"/>
      <c r="C51" s="23"/>
      <c r="D51" s="23"/>
      <c r="E51" s="23"/>
      <c r="F51" s="2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 x14ac:dyDescent="0.25">
      <c r="E52" s="2"/>
      <c r="F52" s="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 x14ac:dyDescent="0.25">
      <c r="B53" s="1"/>
      <c r="C53" s="31"/>
      <c r="D53" s="1"/>
      <c r="E53" s="1"/>
      <c r="F53" s="1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 x14ac:dyDescent="0.2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 x14ac:dyDescent="0.2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 x14ac:dyDescent="0.2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 x14ac:dyDescent="0.2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 x14ac:dyDescent="0.2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 x14ac:dyDescent="0.2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 x14ac:dyDescent="0.2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 x14ac:dyDescent="0.2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 x14ac:dyDescent="0.2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 x14ac:dyDescent="0.2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7:20" ht="15.75" customHeight="1" x14ac:dyDescent="0.2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7:20" ht="15.75" customHeight="1" x14ac:dyDescent="0.2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7:20" ht="15.75" customHeight="1" x14ac:dyDescent="0.2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7:20" ht="15.75" customHeight="1" x14ac:dyDescent="0.2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7:20" ht="15.75" customHeight="1" x14ac:dyDescent="0.2"/>
    <row r="70" spans="7:20" ht="15.75" customHeight="1" x14ac:dyDescent="0.2"/>
    <row r="71" spans="7:20" ht="15.75" customHeight="1" x14ac:dyDescent="0.2"/>
    <row r="72" spans="7:20" ht="15.75" customHeight="1" x14ac:dyDescent="0.2"/>
    <row r="73" spans="7:20" ht="15.75" customHeight="1" x14ac:dyDescent="0.2"/>
    <row r="74" spans="7:20" ht="15.75" customHeight="1" x14ac:dyDescent="0.2"/>
    <row r="75" spans="7:20" ht="15.75" customHeight="1" x14ac:dyDescent="0.2"/>
    <row r="76" spans="7:20" ht="15.75" customHeight="1" x14ac:dyDescent="0.2"/>
    <row r="77" spans="7:20" ht="15.75" customHeight="1" x14ac:dyDescent="0.2"/>
    <row r="78" spans="7:20" ht="15.75" customHeight="1" x14ac:dyDescent="0.2"/>
    <row r="79" spans="7:20" ht="15.75" customHeight="1" x14ac:dyDescent="0.2"/>
    <row r="80" spans="7:2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5.75" customWidth="1"/>
    <col min="2" max="8" width="14.75" customWidth="1"/>
    <col min="9" max="26" width="7.625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</row>
    <row r="2" spans="1:13" x14ac:dyDescent="0.25">
      <c r="A2" s="1" t="s">
        <v>4</v>
      </c>
      <c r="B2" s="2"/>
      <c r="C2" s="2"/>
      <c r="D2" s="2"/>
      <c r="E2" s="2"/>
      <c r="F2" s="2"/>
      <c r="G2" s="2"/>
    </row>
    <row r="3" spans="1:13" x14ac:dyDescent="0.25">
      <c r="A3" s="4" t="s">
        <v>3</v>
      </c>
      <c r="B3" s="2"/>
      <c r="C3" s="2"/>
      <c r="D3" s="2"/>
      <c r="E3" s="2"/>
      <c r="F3" s="2"/>
      <c r="G3" s="2"/>
    </row>
    <row r="4" spans="1:13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5" t="s">
        <v>7</v>
      </c>
      <c r="H4" s="5" t="s">
        <v>5</v>
      </c>
    </row>
    <row r="5" spans="1:13" ht="15.75" x14ac:dyDescent="0.25">
      <c r="A5" s="3"/>
      <c r="B5" s="6">
        <v>43100</v>
      </c>
      <c r="C5" s="6">
        <v>43190</v>
      </c>
      <c r="D5" s="6">
        <v>43373</v>
      </c>
      <c r="E5" s="6">
        <v>43465</v>
      </c>
      <c r="F5" s="6">
        <v>43555</v>
      </c>
      <c r="G5" s="6">
        <v>43738</v>
      </c>
      <c r="H5" s="6">
        <v>43830</v>
      </c>
    </row>
    <row r="6" spans="1:13" x14ac:dyDescent="0.25">
      <c r="A6" s="7" t="s">
        <v>8</v>
      </c>
      <c r="B6" s="9">
        <v>667654735</v>
      </c>
      <c r="C6" s="9">
        <v>975192050</v>
      </c>
      <c r="D6" s="9">
        <v>366576954</v>
      </c>
      <c r="E6" s="9">
        <v>750841680</v>
      </c>
      <c r="F6" s="9">
        <v>1082976894</v>
      </c>
      <c r="G6" s="10">
        <v>384751417</v>
      </c>
      <c r="H6" s="10">
        <v>738980105</v>
      </c>
      <c r="I6" s="9"/>
      <c r="J6" s="9"/>
      <c r="K6" s="12"/>
      <c r="L6" s="12"/>
      <c r="M6" s="12"/>
    </row>
    <row r="7" spans="1:13" x14ac:dyDescent="0.25">
      <c r="A7" s="4" t="s">
        <v>14</v>
      </c>
      <c r="B7" s="9">
        <v>572887477</v>
      </c>
      <c r="C7" s="9">
        <v>844070220</v>
      </c>
      <c r="D7" s="9">
        <v>315073970</v>
      </c>
      <c r="E7" s="9">
        <v>643514683</v>
      </c>
      <c r="F7" s="9">
        <v>928381760</v>
      </c>
      <c r="G7" s="10">
        <v>329280483</v>
      </c>
      <c r="H7" s="10">
        <v>633316083</v>
      </c>
      <c r="I7" s="9"/>
      <c r="J7" s="9"/>
      <c r="K7" s="12"/>
      <c r="L7" s="12"/>
      <c r="M7" s="12"/>
    </row>
    <row r="8" spans="1:13" x14ac:dyDescent="0.25">
      <c r="A8" s="7" t="s">
        <v>15</v>
      </c>
      <c r="B8" s="14">
        <f t="shared" ref="B8:H8" si="0">B6-B7</f>
        <v>94767258</v>
      </c>
      <c r="C8" s="14">
        <f t="shared" si="0"/>
        <v>131121830</v>
      </c>
      <c r="D8" s="14">
        <f t="shared" si="0"/>
        <v>51502984</v>
      </c>
      <c r="E8" s="14">
        <f t="shared" si="0"/>
        <v>107326997</v>
      </c>
      <c r="F8" s="14">
        <f t="shared" si="0"/>
        <v>154595134</v>
      </c>
      <c r="G8" s="14">
        <f t="shared" si="0"/>
        <v>55470934</v>
      </c>
      <c r="H8" s="14">
        <f t="shared" si="0"/>
        <v>105664022</v>
      </c>
      <c r="I8" s="9"/>
      <c r="J8" s="9"/>
      <c r="K8" s="12"/>
      <c r="L8" s="12"/>
      <c r="M8" s="12"/>
    </row>
    <row r="9" spans="1:13" x14ac:dyDescent="0.25">
      <c r="A9" s="16"/>
      <c r="B9" s="14"/>
      <c r="C9" s="14"/>
      <c r="D9" s="14"/>
      <c r="E9" s="14"/>
      <c r="F9" s="14"/>
      <c r="G9" s="9"/>
      <c r="H9" s="9"/>
      <c r="I9" s="9"/>
      <c r="J9" s="9"/>
      <c r="K9" s="12"/>
      <c r="L9" s="12"/>
      <c r="M9" s="12"/>
    </row>
    <row r="10" spans="1:13" x14ac:dyDescent="0.25">
      <c r="A10" s="7" t="s">
        <v>20</v>
      </c>
      <c r="B10" s="14">
        <f t="shared" ref="B10:F10" si="1">SUM(B11:B12)</f>
        <v>26541044</v>
      </c>
      <c r="C10" s="14">
        <f t="shared" si="1"/>
        <v>42419163</v>
      </c>
      <c r="D10" s="14">
        <f t="shared" si="1"/>
        <v>14726080</v>
      </c>
      <c r="E10" s="14">
        <f t="shared" si="1"/>
        <v>25999832</v>
      </c>
      <c r="F10" s="14">
        <f t="shared" si="1"/>
        <v>39373151</v>
      </c>
      <c r="G10" s="14">
        <f t="shared" ref="G10:H10" si="2">SUM(G11+G12)</f>
        <v>14247100</v>
      </c>
      <c r="H10" s="14">
        <f t="shared" si="2"/>
        <v>28050767</v>
      </c>
      <c r="I10" s="9"/>
      <c r="J10" s="9"/>
      <c r="K10" s="12"/>
      <c r="L10" s="12"/>
      <c r="M10" s="12"/>
    </row>
    <row r="11" spans="1:13" x14ac:dyDescent="0.25">
      <c r="A11" s="12" t="s">
        <v>27</v>
      </c>
      <c r="B11" s="9">
        <v>14539035</v>
      </c>
      <c r="C11" s="9">
        <v>26790988</v>
      </c>
      <c r="D11" s="9">
        <v>8475674</v>
      </c>
      <c r="E11" s="9">
        <v>17424038</v>
      </c>
      <c r="F11" s="9">
        <v>28390644</v>
      </c>
      <c r="G11" s="10">
        <v>9162337</v>
      </c>
      <c r="H11" s="17">
        <v>18845404</v>
      </c>
      <c r="I11" s="18"/>
      <c r="J11" s="9"/>
      <c r="K11" s="12"/>
      <c r="L11" s="12"/>
      <c r="M11" s="12"/>
    </row>
    <row r="12" spans="1:13" x14ac:dyDescent="0.25">
      <c r="A12" s="12" t="s">
        <v>30</v>
      </c>
      <c r="B12" s="9">
        <v>12002009</v>
      </c>
      <c r="C12" s="9">
        <v>15628175</v>
      </c>
      <c r="D12" s="9">
        <v>6250406</v>
      </c>
      <c r="E12" s="9">
        <v>8575794</v>
      </c>
      <c r="F12" s="9">
        <v>10982507</v>
      </c>
      <c r="G12" s="10">
        <v>5084763</v>
      </c>
      <c r="H12" s="17">
        <v>9205363</v>
      </c>
      <c r="I12" s="9"/>
      <c r="J12" s="9"/>
      <c r="K12" s="12"/>
      <c r="L12" s="12"/>
      <c r="M12" s="12"/>
    </row>
    <row r="13" spans="1:13" x14ac:dyDescent="0.25">
      <c r="A13" s="16" t="s">
        <v>31</v>
      </c>
      <c r="B13" s="14">
        <f t="shared" ref="B13:H13" si="3">B8-B10</f>
        <v>68226214</v>
      </c>
      <c r="C13" s="14">
        <f t="shared" si="3"/>
        <v>88702667</v>
      </c>
      <c r="D13" s="14">
        <f t="shared" si="3"/>
        <v>36776904</v>
      </c>
      <c r="E13" s="14">
        <f t="shared" si="3"/>
        <v>81327165</v>
      </c>
      <c r="F13" s="14">
        <f t="shared" si="3"/>
        <v>115221983</v>
      </c>
      <c r="G13" s="14">
        <f t="shared" si="3"/>
        <v>41223834</v>
      </c>
      <c r="H13" s="14">
        <f t="shared" si="3"/>
        <v>77613255</v>
      </c>
      <c r="I13" s="9"/>
      <c r="J13" s="9"/>
      <c r="K13" s="12"/>
      <c r="L13" s="12"/>
      <c r="M13" s="12"/>
    </row>
    <row r="14" spans="1:13" x14ac:dyDescent="0.25">
      <c r="A14" s="20" t="s">
        <v>36</v>
      </c>
      <c r="B14" s="14"/>
      <c r="C14" s="14"/>
      <c r="D14" s="14"/>
      <c r="E14" s="14"/>
      <c r="F14" s="14"/>
      <c r="G14" s="9"/>
      <c r="H14" s="9"/>
      <c r="I14" s="9"/>
      <c r="J14" s="9"/>
      <c r="K14" s="12"/>
      <c r="L14" s="12"/>
      <c r="M14" s="12"/>
    </row>
    <row r="15" spans="1:13" x14ac:dyDescent="0.25">
      <c r="A15" s="12" t="s">
        <v>37</v>
      </c>
      <c r="B15" s="9">
        <v>1252243</v>
      </c>
      <c r="C15" s="9">
        <v>4032429</v>
      </c>
      <c r="D15" s="9">
        <v>979983</v>
      </c>
      <c r="E15" s="9">
        <v>2320302</v>
      </c>
      <c r="F15" s="9">
        <v>4413987</v>
      </c>
      <c r="G15" s="10">
        <v>1027145</v>
      </c>
      <c r="H15" s="10">
        <v>2340116</v>
      </c>
      <c r="I15" s="9"/>
      <c r="J15" s="9"/>
      <c r="K15" s="12"/>
      <c r="L15" s="12"/>
      <c r="M15" s="12"/>
    </row>
    <row r="16" spans="1:13" x14ac:dyDescent="0.25">
      <c r="A16" s="12" t="s">
        <v>38</v>
      </c>
      <c r="B16" s="9">
        <v>6061259</v>
      </c>
      <c r="C16" s="9">
        <v>21020991</v>
      </c>
      <c r="D16" s="9">
        <v>4092434</v>
      </c>
      <c r="E16" s="9">
        <v>7219707</v>
      </c>
      <c r="F16" s="9">
        <v>11140420</v>
      </c>
      <c r="G16" s="10">
        <v>2179472</v>
      </c>
      <c r="H16" s="10">
        <v>5331279</v>
      </c>
      <c r="I16" s="9"/>
      <c r="J16" s="9"/>
      <c r="K16" s="12"/>
      <c r="L16" s="12"/>
      <c r="M16" s="12"/>
    </row>
    <row r="17" spans="1:13" x14ac:dyDescent="0.25">
      <c r="A17" s="12" t="s">
        <v>39</v>
      </c>
      <c r="B17" s="9"/>
      <c r="C17" s="9"/>
      <c r="D17" s="9"/>
      <c r="E17" s="9"/>
      <c r="F17" s="9"/>
      <c r="G17" s="9"/>
      <c r="H17" s="9"/>
      <c r="I17" s="9"/>
      <c r="J17" s="9"/>
      <c r="K17" s="12"/>
      <c r="L17" s="12"/>
      <c r="M17" s="12"/>
    </row>
    <row r="18" spans="1:13" x14ac:dyDescent="0.25">
      <c r="A18" s="12" t="s">
        <v>43</v>
      </c>
      <c r="B18" s="9">
        <v>14895828</v>
      </c>
      <c r="C18" s="9">
        <v>20987091</v>
      </c>
      <c r="D18" s="9">
        <v>9912332</v>
      </c>
      <c r="E18" s="9">
        <v>13298057</v>
      </c>
      <c r="F18" s="9">
        <v>21179957</v>
      </c>
      <c r="G18" s="10">
        <v>2819351</v>
      </c>
      <c r="H18" s="10">
        <v>21856077</v>
      </c>
      <c r="I18" s="9"/>
      <c r="J18" s="9"/>
      <c r="K18" s="12"/>
      <c r="L18" s="12"/>
      <c r="M18" s="12"/>
    </row>
    <row r="19" spans="1:13" x14ac:dyDescent="0.25">
      <c r="A19" s="12" t="s">
        <v>46</v>
      </c>
      <c r="B19" s="9"/>
      <c r="C19" s="9"/>
      <c r="D19" s="9"/>
      <c r="E19" s="9"/>
      <c r="F19" s="9"/>
      <c r="G19" s="9"/>
      <c r="H19" s="9"/>
      <c r="I19" s="9"/>
      <c r="J19" s="9"/>
      <c r="K19" s="12"/>
      <c r="L19" s="12"/>
      <c r="M19" s="12"/>
    </row>
    <row r="20" spans="1:13" x14ac:dyDescent="0.25">
      <c r="A20" s="12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12"/>
      <c r="L20" s="12"/>
      <c r="M20" s="12"/>
    </row>
    <row r="21" spans="1:13" ht="15.75" customHeight="1" x14ac:dyDescent="0.25">
      <c r="A21" s="7" t="s">
        <v>52</v>
      </c>
      <c r="B21" s="14">
        <f t="shared" ref="B21:H21" si="4">B13-B15+B16+B17+B18-B19-B20</f>
        <v>87931058</v>
      </c>
      <c r="C21" s="14">
        <f t="shared" si="4"/>
        <v>126678320</v>
      </c>
      <c r="D21" s="14">
        <f t="shared" si="4"/>
        <v>49801687</v>
      </c>
      <c r="E21" s="14">
        <f t="shared" si="4"/>
        <v>99524627</v>
      </c>
      <c r="F21" s="14">
        <f t="shared" si="4"/>
        <v>143128373</v>
      </c>
      <c r="G21" s="14">
        <f t="shared" si="4"/>
        <v>45195512</v>
      </c>
      <c r="H21" s="14">
        <f t="shared" si="4"/>
        <v>102460495</v>
      </c>
      <c r="I21" s="9"/>
      <c r="J21" s="9"/>
      <c r="K21" s="12"/>
      <c r="L21" s="12"/>
      <c r="M21" s="12"/>
    </row>
    <row r="22" spans="1:13" ht="15.75" customHeight="1" x14ac:dyDescent="0.25">
      <c r="A22" s="12" t="s">
        <v>54</v>
      </c>
      <c r="B22" s="9">
        <v>4187193</v>
      </c>
      <c r="C22" s="9">
        <v>6032301</v>
      </c>
      <c r="D22" s="9">
        <v>2371509</v>
      </c>
      <c r="E22" s="9">
        <v>4739268</v>
      </c>
      <c r="F22" s="9">
        <v>6815637</v>
      </c>
      <c r="G22" s="10">
        <v>2152167</v>
      </c>
      <c r="H22" s="10">
        <v>4879071</v>
      </c>
      <c r="I22" s="9"/>
      <c r="J22" s="9"/>
      <c r="K22" s="12"/>
      <c r="L22" s="12"/>
      <c r="M22" s="12"/>
    </row>
    <row r="23" spans="1:13" ht="15.75" customHeight="1" x14ac:dyDescent="0.25">
      <c r="A23" s="7" t="s">
        <v>55</v>
      </c>
      <c r="B23" s="14">
        <f t="shared" ref="B23:H23" si="5">B21-B22</f>
        <v>83743865</v>
      </c>
      <c r="C23" s="14">
        <f t="shared" si="5"/>
        <v>120646019</v>
      </c>
      <c r="D23" s="14">
        <f t="shared" si="5"/>
        <v>47430178</v>
      </c>
      <c r="E23" s="14">
        <f t="shared" si="5"/>
        <v>94785359</v>
      </c>
      <c r="F23" s="14">
        <f t="shared" si="5"/>
        <v>136312736</v>
      </c>
      <c r="G23" s="14">
        <f t="shared" si="5"/>
        <v>43043345</v>
      </c>
      <c r="H23" s="14">
        <f t="shared" si="5"/>
        <v>97581424</v>
      </c>
      <c r="I23" s="9"/>
      <c r="J23" s="9"/>
      <c r="K23" s="12"/>
      <c r="L23" s="12"/>
      <c r="M23" s="12"/>
    </row>
    <row r="24" spans="1:13" ht="15.75" customHeight="1" x14ac:dyDescent="0.25">
      <c r="A24" s="12"/>
      <c r="B24" s="9"/>
      <c r="C24" s="9"/>
      <c r="D24" s="9"/>
      <c r="E24" s="9"/>
      <c r="F24" s="9"/>
      <c r="G24" s="9"/>
      <c r="H24" s="9"/>
      <c r="I24" s="9"/>
      <c r="J24" s="9"/>
      <c r="K24" s="12"/>
      <c r="L24" s="12"/>
      <c r="M24" s="12"/>
    </row>
    <row r="25" spans="1:13" ht="15.75" customHeight="1" x14ac:dyDescent="0.25">
      <c r="A25" s="11" t="s">
        <v>57</v>
      </c>
      <c r="B25" s="14">
        <v>13684361</v>
      </c>
      <c r="C25" s="14">
        <v>20539778</v>
      </c>
      <c r="D25" s="14">
        <v>7796042</v>
      </c>
      <c r="E25" s="14">
        <v>17127338</v>
      </c>
      <c r="F25" s="14">
        <v>23793140</v>
      </c>
      <c r="G25" s="21">
        <v>7528916</v>
      </c>
      <c r="H25" s="21">
        <v>18253754</v>
      </c>
      <c r="I25" s="21"/>
      <c r="J25" s="9"/>
      <c r="K25" s="12"/>
      <c r="L25" s="12"/>
      <c r="M25" s="12"/>
    </row>
    <row r="26" spans="1:13" ht="15.75" customHeight="1" x14ac:dyDescent="0.25">
      <c r="A26" s="12" t="s">
        <v>58</v>
      </c>
      <c r="B26" s="9"/>
      <c r="C26" s="9"/>
      <c r="D26" s="9"/>
      <c r="E26" s="9"/>
      <c r="F26" s="9"/>
      <c r="G26" s="9"/>
      <c r="H26" s="9"/>
      <c r="I26" s="9"/>
      <c r="J26" s="9"/>
      <c r="K26" s="12"/>
      <c r="L26" s="12"/>
      <c r="M26" s="12"/>
    </row>
    <row r="27" spans="1:13" ht="15.75" customHeight="1" x14ac:dyDescent="0.25">
      <c r="A27" s="12" t="s">
        <v>60</v>
      </c>
      <c r="B27" s="9"/>
      <c r="C27" s="9"/>
      <c r="D27" s="9"/>
      <c r="E27" s="9"/>
      <c r="F27" s="9"/>
      <c r="G27" s="9"/>
      <c r="H27" s="9"/>
      <c r="I27" s="9"/>
      <c r="J27" s="9"/>
      <c r="K27" s="12"/>
      <c r="L27" s="12"/>
      <c r="M27" s="12"/>
    </row>
    <row r="28" spans="1:13" ht="15.75" customHeight="1" x14ac:dyDescent="0.25">
      <c r="A28" s="7" t="s">
        <v>63</v>
      </c>
      <c r="B28" s="14">
        <f t="shared" ref="B28:H28" si="6">B23-B25</f>
        <v>70059504</v>
      </c>
      <c r="C28" s="14">
        <f t="shared" si="6"/>
        <v>100106241</v>
      </c>
      <c r="D28" s="14">
        <f t="shared" si="6"/>
        <v>39634136</v>
      </c>
      <c r="E28" s="14">
        <f t="shared" si="6"/>
        <v>77658021</v>
      </c>
      <c r="F28" s="14">
        <f t="shared" si="6"/>
        <v>112519596</v>
      </c>
      <c r="G28" s="14">
        <f t="shared" si="6"/>
        <v>35514429</v>
      </c>
      <c r="H28" s="14">
        <f t="shared" si="6"/>
        <v>79327670</v>
      </c>
      <c r="I28" s="9"/>
      <c r="J28" s="9"/>
      <c r="K28" s="12"/>
      <c r="L28" s="12"/>
      <c r="M28" s="12"/>
    </row>
    <row r="29" spans="1:13" ht="15.75" customHeight="1" x14ac:dyDescent="0.25">
      <c r="A29" s="1"/>
      <c r="B29" s="1"/>
      <c r="C29" s="1"/>
      <c r="D29" s="23"/>
      <c r="E29" s="23"/>
      <c r="F29" s="23"/>
      <c r="G29" s="9"/>
      <c r="H29" s="9"/>
      <c r="I29" s="9"/>
      <c r="J29" s="9"/>
      <c r="K29" s="12"/>
      <c r="L29" s="12"/>
      <c r="M29" s="12"/>
    </row>
    <row r="30" spans="1:13" ht="15.75" customHeight="1" x14ac:dyDescent="0.25">
      <c r="A30" s="7" t="s">
        <v>67</v>
      </c>
      <c r="B30" s="26">
        <f>B28/('1'!B41/10)</f>
        <v>1.2510625714285715</v>
      </c>
      <c r="C30" s="26">
        <f>C28/('1'!C41/10)</f>
        <v>1.7876114464285715</v>
      </c>
      <c r="D30" s="26">
        <f>D28/('1'!D41/10)</f>
        <v>0.70775242857142862</v>
      </c>
      <c r="E30" s="26">
        <f>E28/('1'!E41/10)</f>
        <v>1.3867503750000001</v>
      </c>
      <c r="F30" s="26">
        <f>F28/('1'!F41/10)</f>
        <v>2.0092785000000002</v>
      </c>
      <c r="G30" s="26">
        <f>G28/('1'!G41/10)</f>
        <v>0.63418623214285719</v>
      </c>
      <c r="H30" s="26">
        <f>H28/('1'!H41/10)</f>
        <v>1.4165655357142857</v>
      </c>
      <c r="I30" s="9"/>
      <c r="J30" s="9"/>
      <c r="K30" s="12"/>
      <c r="L30" s="12"/>
      <c r="M30" s="12"/>
    </row>
    <row r="31" spans="1:13" ht="15.75" customHeight="1" x14ac:dyDescent="0.25">
      <c r="A31" s="20" t="s">
        <v>72</v>
      </c>
      <c r="B31" s="9">
        <f>'1'!B41/10</f>
        <v>56000000</v>
      </c>
      <c r="C31" s="9">
        <f>'1'!C41/10</f>
        <v>56000000</v>
      </c>
      <c r="D31" s="9">
        <f>'1'!D41/10</f>
        <v>56000000</v>
      </c>
      <c r="E31" s="9">
        <f>'1'!E41/10</f>
        <v>56000000</v>
      </c>
      <c r="F31" s="9">
        <f>'1'!F41/10</f>
        <v>56000000</v>
      </c>
      <c r="G31" s="9">
        <f>'1'!G41/10</f>
        <v>56000000</v>
      </c>
      <c r="H31" s="9">
        <f>'1'!H41/10</f>
        <v>56000000</v>
      </c>
      <c r="I31" s="9"/>
      <c r="J31" s="9"/>
      <c r="K31" s="12"/>
      <c r="L31" s="12"/>
      <c r="M31" s="12"/>
    </row>
    <row r="32" spans="1:13" ht="15.75" customHeight="1" x14ac:dyDescent="0.25">
      <c r="A32" s="27"/>
      <c r="B32" s="12"/>
      <c r="C32" s="12"/>
      <c r="D32" s="12"/>
      <c r="E32" s="12"/>
      <c r="F32" s="12"/>
      <c r="G32" s="9"/>
      <c r="H32" s="9"/>
      <c r="I32" s="9"/>
      <c r="J32" s="9"/>
      <c r="K32" s="12"/>
      <c r="L32" s="12"/>
      <c r="M32" s="12"/>
    </row>
    <row r="33" spans="2:13" ht="15.75" customHeight="1" x14ac:dyDescent="0.25">
      <c r="B33" s="12"/>
      <c r="C33" s="12"/>
      <c r="D33" s="12"/>
      <c r="E33" s="12"/>
      <c r="F33" s="12"/>
      <c r="G33" s="9"/>
      <c r="H33" s="9"/>
      <c r="I33" s="9"/>
      <c r="J33" s="9"/>
      <c r="K33" s="12"/>
      <c r="L33" s="12"/>
      <c r="M33" s="12"/>
    </row>
    <row r="34" spans="2:13" ht="15.75" customHeight="1" x14ac:dyDescent="0.25">
      <c r="G34" s="9"/>
      <c r="H34" s="9"/>
      <c r="I34" s="9"/>
      <c r="J34" s="9"/>
    </row>
    <row r="35" spans="2:13" ht="15.75" customHeight="1" x14ac:dyDescent="0.25">
      <c r="G35" s="9"/>
      <c r="H35" s="9"/>
      <c r="I35" s="9"/>
      <c r="J35" s="9"/>
    </row>
    <row r="36" spans="2:13" ht="15.75" customHeight="1" x14ac:dyDescent="0.25">
      <c r="G36" s="9"/>
      <c r="H36" s="9"/>
      <c r="I36" s="9"/>
      <c r="J36" s="9"/>
    </row>
    <row r="37" spans="2:13" ht="15.75" customHeight="1" x14ac:dyDescent="0.25">
      <c r="G37" s="9"/>
      <c r="H37" s="9"/>
      <c r="I37" s="9"/>
      <c r="J37" s="9"/>
    </row>
    <row r="38" spans="2:13" ht="15.75" customHeight="1" x14ac:dyDescent="0.25">
      <c r="G38" s="9"/>
      <c r="H38" s="9"/>
      <c r="I38" s="9"/>
      <c r="J38" s="9"/>
    </row>
    <row r="39" spans="2:13" ht="15.75" customHeight="1" x14ac:dyDescent="0.25">
      <c r="G39" s="9"/>
      <c r="H39" s="9"/>
      <c r="I39" s="9"/>
      <c r="J39" s="9"/>
    </row>
    <row r="40" spans="2:13" ht="15.75" customHeight="1" x14ac:dyDescent="0.25">
      <c r="G40" s="9"/>
      <c r="H40" s="9"/>
      <c r="I40" s="9"/>
      <c r="J40" s="9"/>
    </row>
    <row r="41" spans="2:13" ht="15.75" customHeight="1" x14ac:dyDescent="0.25">
      <c r="G41" s="9"/>
      <c r="H41" s="9"/>
      <c r="I41" s="9"/>
      <c r="J41" s="9"/>
    </row>
    <row r="42" spans="2:13" ht="15.75" customHeight="1" x14ac:dyDescent="0.25">
      <c r="G42" s="9"/>
      <c r="H42" s="9"/>
      <c r="I42" s="9"/>
      <c r="J42" s="9"/>
    </row>
    <row r="43" spans="2:13" ht="15.75" customHeight="1" x14ac:dyDescent="0.25">
      <c r="G43" s="9"/>
      <c r="H43" s="9"/>
      <c r="I43" s="9"/>
      <c r="J43" s="9"/>
    </row>
    <row r="44" spans="2:13" ht="15.75" customHeight="1" x14ac:dyDescent="0.25">
      <c r="G44" s="9"/>
      <c r="H44" s="9"/>
      <c r="I44" s="9"/>
      <c r="J44" s="9"/>
    </row>
    <row r="45" spans="2:13" ht="15.75" customHeight="1" x14ac:dyDescent="0.25">
      <c r="G45" s="9"/>
      <c r="H45" s="9"/>
      <c r="I45" s="9"/>
      <c r="J45" s="9"/>
    </row>
    <row r="46" spans="2:13" ht="15.75" customHeight="1" x14ac:dyDescent="0.25">
      <c r="G46" s="9"/>
      <c r="H46" s="9"/>
      <c r="I46" s="9"/>
      <c r="J46" s="9"/>
    </row>
    <row r="47" spans="2:13" ht="15.75" customHeight="1" x14ac:dyDescent="0.25">
      <c r="G47" s="9"/>
      <c r="H47" s="9"/>
      <c r="I47" s="9"/>
      <c r="J47" s="9"/>
    </row>
    <row r="48" spans="2:13" ht="15.75" customHeight="1" x14ac:dyDescent="0.2"/>
    <row r="49" spans="1:2" ht="15.75" customHeight="1" x14ac:dyDescent="0.2"/>
    <row r="50" spans="1:2" ht="15.75" customHeight="1" x14ac:dyDescent="0.2"/>
    <row r="51" spans="1:2" ht="15.75" customHeight="1" x14ac:dyDescent="0.2"/>
    <row r="52" spans="1:2" ht="15.75" customHeight="1" x14ac:dyDescent="0.25">
      <c r="A52" s="12"/>
      <c r="B52" s="12"/>
    </row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1" sqref="A21"/>
    </sheetView>
  </sheetViews>
  <sheetFormatPr defaultColWidth="12.625" defaultRowHeight="15" customHeight="1" x14ac:dyDescent="0.2"/>
  <cols>
    <col min="1" max="1" width="34.125" customWidth="1"/>
    <col min="2" max="3" width="15.5" customWidth="1"/>
    <col min="4" max="4" width="12.625" customWidth="1"/>
    <col min="5" max="6" width="15.5" customWidth="1"/>
    <col min="7" max="7" width="14.75" customWidth="1"/>
    <col min="8" max="8" width="15.5" customWidth="1"/>
    <col min="9" max="26" width="7.625" customWidth="1"/>
  </cols>
  <sheetData>
    <row r="1" spans="1:9" x14ac:dyDescent="0.25">
      <c r="A1" s="1" t="s">
        <v>0</v>
      </c>
    </row>
    <row r="2" spans="1:9" ht="15.75" x14ac:dyDescent="0.25">
      <c r="A2" s="1" t="s">
        <v>1</v>
      </c>
      <c r="B2" s="3"/>
      <c r="C2" s="3"/>
      <c r="D2" s="3"/>
      <c r="E2" s="3"/>
      <c r="F2" s="3"/>
    </row>
    <row r="3" spans="1:9" ht="15.75" x14ac:dyDescent="0.25">
      <c r="A3" s="4" t="s">
        <v>3</v>
      </c>
      <c r="B3" s="3"/>
      <c r="C3" s="3"/>
      <c r="D3" s="3"/>
      <c r="E3" s="3"/>
      <c r="F3" s="3"/>
    </row>
    <row r="4" spans="1:9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5" t="s">
        <v>7</v>
      </c>
      <c r="H4" s="5" t="s">
        <v>5</v>
      </c>
    </row>
    <row r="5" spans="1:9" ht="15.75" x14ac:dyDescent="0.25">
      <c r="A5" s="3"/>
      <c r="B5" s="6">
        <v>43100</v>
      </c>
      <c r="C5" s="6">
        <v>43190</v>
      </c>
      <c r="D5" s="6">
        <v>43373</v>
      </c>
      <c r="E5" s="6">
        <v>43465</v>
      </c>
      <c r="F5" s="6">
        <v>43555</v>
      </c>
      <c r="G5" s="6">
        <v>43738</v>
      </c>
      <c r="H5" s="6">
        <v>43830</v>
      </c>
    </row>
    <row r="6" spans="1:9" x14ac:dyDescent="0.25">
      <c r="A6" s="7" t="s">
        <v>9</v>
      </c>
      <c r="B6" s="9"/>
      <c r="C6" s="9"/>
      <c r="D6" s="9"/>
      <c r="E6" s="9"/>
      <c r="F6" s="9"/>
      <c r="G6" s="9"/>
      <c r="H6" s="9"/>
    </row>
    <row r="7" spans="1:9" x14ac:dyDescent="0.25">
      <c r="A7" s="4" t="s">
        <v>12</v>
      </c>
      <c r="B7" s="9">
        <v>673331073</v>
      </c>
      <c r="C7" s="9">
        <v>1085104509</v>
      </c>
      <c r="D7" s="9">
        <v>395374522</v>
      </c>
      <c r="E7" s="9">
        <v>750274430</v>
      </c>
      <c r="F7" s="9">
        <v>1198164860</v>
      </c>
      <c r="G7" s="10">
        <v>381844326</v>
      </c>
      <c r="H7" s="10">
        <v>831337629</v>
      </c>
      <c r="I7" s="9"/>
    </row>
    <row r="8" spans="1:9" ht="15.75" x14ac:dyDescent="0.25">
      <c r="A8" s="13" t="s">
        <v>13</v>
      </c>
      <c r="B8" s="9">
        <v>-555683007</v>
      </c>
      <c r="C8" s="9">
        <v>-826818445</v>
      </c>
      <c r="D8" s="9">
        <v>-447556731</v>
      </c>
      <c r="E8" s="9">
        <v>-708509556</v>
      </c>
      <c r="F8" s="9">
        <v>-974889681</v>
      </c>
      <c r="G8" s="10">
        <v>-265358483</v>
      </c>
      <c r="H8" s="10">
        <v>-606840528</v>
      </c>
      <c r="I8" s="9"/>
    </row>
    <row r="9" spans="1:9" x14ac:dyDescent="0.25">
      <c r="A9" s="4" t="s">
        <v>16</v>
      </c>
      <c r="B9" s="9">
        <v>-1252243</v>
      </c>
      <c r="C9" s="9">
        <v>-4032429</v>
      </c>
      <c r="D9" s="9">
        <v>-979983</v>
      </c>
      <c r="E9" s="9">
        <v>-2320302</v>
      </c>
      <c r="F9" s="9">
        <v>-4413987</v>
      </c>
      <c r="G9" s="10">
        <v>-1024266</v>
      </c>
      <c r="H9" s="10">
        <v>-2337237</v>
      </c>
      <c r="I9" s="9"/>
    </row>
    <row r="10" spans="1:9" x14ac:dyDescent="0.25">
      <c r="A10" s="4" t="s">
        <v>17</v>
      </c>
      <c r="B10" s="9">
        <v>-9285924</v>
      </c>
      <c r="C10" s="9">
        <v>-15930770</v>
      </c>
      <c r="D10" s="9">
        <v>-5131201</v>
      </c>
      <c r="E10" s="9">
        <v>-10904861</v>
      </c>
      <c r="F10" s="9">
        <v>-16961235</v>
      </c>
      <c r="G10" s="10">
        <v>-6793653</v>
      </c>
      <c r="H10" s="10">
        <v>-19505033</v>
      </c>
      <c r="I10" s="9"/>
    </row>
    <row r="11" spans="1:9" ht="15.75" x14ac:dyDescent="0.25">
      <c r="A11" s="3"/>
      <c r="B11" s="15">
        <f t="shared" ref="B11:H11" si="0">SUM(B7:B10)</f>
        <v>107109899</v>
      </c>
      <c r="C11" s="15">
        <f t="shared" si="0"/>
        <v>238322865</v>
      </c>
      <c r="D11" s="15">
        <f t="shared" si="0"/>
        <v>-58293393</v>
      </c>
      <c r="E11" s="15">
        <f t="shared" si="0"/>
        <v>28539711</v>
      </c>
      <c r="F11" s="15">
        <f t="shared" si="0"/>
        <v>201899957</v>
      </c>
      <c r="G11" s="15">
        <f t="shared" si="0"/>
        <v>108667924</v>
      </c>
      <c r="H11" s="15">
        <f t="shared" si="0"/>
        <v>202654831</v>
      </c>
      <c r="I11" s="9"/>
    </row>
    <row r="12" spans="1:9" ht="15.75" x14ac:dyDescent="0.25">
      <c r="A12" s="3"/>
      <c r="B12" s="9"/>
      <c r="C12" s="9"/>
      <c r="D12" s="9"/>
      <c r="E12" s="9"/>
      <c r="F12" s="9"/>
      <c r="G12" s="9"/>
      <c r="H12" s="9"/>
      <c r="I12" s="9"/>
    </row>
    <row r="13" spans="1:9" x14ac:dyDescent="0.25">
      <c r="A13" s="7" t="s">
        <v>22</v>
      </c>
      <c r="B13" s="9"/>
      <c r="C13" s="9"/>
      <c r="D13" s="9"/>
      <c r="E13" s="9"/>
      <c r="F13" s="9"/>
      <c r="G13" s="9"/>
      <c r="H13" s="9"/>
      <c r="I13" s="9"/>
    </row>
    <row r="14" spans="1:9" x14ac:dyDescent="0.25">
      <c r="A14" s="4" t="s">
        <v>23</v>
      </c>
      <c r="B14" s="9">
        <v>-32153630</v>
      </c>
      <c r="C14" s="9">
        <v>-63962610</v>
      </c>
      <c r="D14" s="9">
        <v>-120200</v>
      </c>
      <c r="E14" s="9">
        <v>-7048313</v>
      </c>
      <c r="F14" s="9">
        <v>-7180889</v>
      </c>
      <c r="G14" s="10">
        <v>-34973635</v>
      </c>
      <c r="H14" s="10">
        <v>-36490393</v>
      </c>
      <c r="I14" s="9"/>
    </row>
    <row r="15" spans="1:9" x14ac:dyDescent="0.25">
      <c r="A15" s="12" t="s">
        <v>24</v>
      </c>
      <c r="B15" s="9">
        <v>-16606400</v>
      </c>
      <c r="C15" s="9"/>
      <c r="D15" s="9"/>
      <c r="E15" s="9"/>
      <c r="F15" s="9"/>
      <c r="G15" s="9"/>
      <c r="H15" s="9"/>
      <c r="I15" s="9"/>
    </row>
    <row r="16" spans="1:9" x14ac:dyDescent="0.25">
      <c r="A16" s="12" t="s">
        <v>26</v>
      </c>
      <c r="B16" s="9">
        <v>-193903</v>
      </c>
      <c r="C16" s="9">
        <v>-78322940</v>
      </c>
      <c r="D16" s="9"/>
      <c r="E16" s="9"/>
      <c r="F16" s="9">
        <v>-2213149</v>
      </c>
      <c r="G16" s="9"/>
      <c r="H16" s="9"/>
      <c r="I16" s="9"/>
    </row>
    <row r="17" spans="1:9" x14ac:dyDescent="0.25">
      <c r="A17" s="12" t="s">
        <v>21</v>
      </c>
      <c r="B17" s="9"/>
      <c r="C17" s="9"/>
      <c r="D17" s="9"/>
      <c r="E17" s="9"/>
      <c r="F17" s="9"/>
      <c r="G17" s="9"/>
      <c r="H17" s="9"/>
      <c r="I17" s="9"/>
    </row>
    <row r="18" spans="1:9" x14ac:dyDescent="0.25">
      <c r="A18" s="19" t="s">
        <v>28</v>
      </c>
      <c r="B18" s="9">
        <v>-29054760</v>
      </c>
      <c r="C18" s="9">
        <v>-13872834</v>
      </c>
      <c r="D18" s="9">
        <v>-3421758</v>
      </c>
      <c r="E18" s="9">
        <v>-19167461</v>
      </c>
      <c r="F18" s="9">
        <v>-65298018</v>
      </c>
      <c r="G18" s="10">
        <v>-2677361</v>
      </c>
      <c r="H18" s="10">
        <v>-2430107</v>
      </c>
      <c r="I18" s="9"/>
    </row>
    <row r="19" spans="1:9" x14ac:dyDescent="0.25">
      <c r="A19" s="12" t="s">
        <v>32</v>
      </c>
      <c r="B19" s="9"/>
      <c r="C19" s="9"/>
      <c r="D19" s="9"/>
      <c r="E19" s="9"/>
      <c r="F19" s="9">
        <v>-12842</v>
      </c>
      <c r="G19" s="9"/>
      <c r="H19" s="9"/>
      <c r="I19" s="9"/>
    </row>
    <row r="20" spans="1:9" x14ac:dyDescent="0.25">
      <c r="A20" s="12" t="s">
        <v>34</v>
      </c>
      <c r="B20" s="9"/>
      <c r="C20" s="9">
        <v>-500000</v>
      </c>
      <c r="D20" s="9"/>
      <c r="E20" s="9">
        <v>-2800000</v>
      </c>
      <c r="F20" s="9">
        <v>-2840000</v>
      </c>
      <c r="G20" s="9"/>
      <c r="H20" s="10">
        <v>-232323</v>
      </c>
      <c r="I20" s="9"/>
    </row>
    <row r="21" spans="1:9" ht="15.75" customHeight="1" x14ac:dyDescent="0.25">
      <c r="A21" s="12" t="s">
        <v>35</v>
      </c>
      <c r="B21" s="9"/>
      <c r="C21" s="9"/>
      <c r="D21" s="9">
        <v>4061634</v>
      </c>
      <c r="E21" s="9"/>
      <c r="F21" s="9"/>
      <c r="G21" s="10">
        <v>4707311</v>
      </c>
      <c r="H21" s="10">
        <v>9448519</v>
      </c>
      <c r="I21" s="9"/>
    </row>
    <row r="22" spans="1:9" ht="15.75" customHeight="1" x14ac:dyDescent="0.25">
      <c r="A22" s="1"/>
      <c r="B22" s="15">
        <f t="shared" ref="B22:H22" si="1">SUM(B14:B21)</f>
        <v>-78008693</v>
      </c>
      <c r="C22" s="15">
        <f t="shared" si="1"/>
        <v>-156658384</v>
      </c>
      <c r="D22" s="15">
        <f t="shared" si="1"/>
        <v>519676</v>
      </c>
      <c r="E22" s="15">
        <f t="shared" si="1"/>
        <v>-29015774</v>
      </c>
      <c r="F22" s="15">
        <f t="shared" si="1"/>
        <v>-77544898</v>
      </c>
      <c r="G22" s="15">
        <f t="shared" si="1"/>
        <v>-32943685</v>
      </c>
      <c r="H22" s="15">
        <f t="shared" si="1"/>
        <v>-29704304</v>
      </c>
      <c r="I22" s="9"/>
    </row>
    <row r="23" spans="1:9" ht="15.75" customHeight="1" x14ac:dyDescent="0.25">
      <c r="B23" s="9"/>
      <c r="C23" s="9"/>
      <c r="D23" s="9"/>
      <c r="E23" s="9"/>
      <c r="F23" s="9"/>
      <c r="G23" s="9"/>
      <c r="H23" s="9"/>
      <c r="I23" s="9"/>
    </row>
    <row r="24" spans="1:9" ht="15.75" customHeight="1" x14ac:dyDescent="0.25">
      <c r="A24" s="7" t="s">
        <v>40</v>
      </c>
      <c r="B24" s="9"/>
      <c r="C24" s="9"/>
      <c r="D24" s="9"/>
      <c r="E24" s="9"/>
      <c r="F24" s="9"/>
      <c r="G24" s="9"/>
      <c r="H24" s="9"/>
      <c r="I24" s="9"/>
    </row>
    <row r="25" spans="1:9" ht="15.75" customHeight="1" x14ac:dyDescent="0.25">
      <c r="A25" s="12" t="s">
        <v>42</v>
      </c>
      <c r="B25" s="9"/>
      <c r="C25" s="9"/>
      <c r="D25" s="9"/>
      <c r="E25" s="9"/>
      <c r="F25" s="9"/>
      <c r="G25" s="9"/>
      <c r="H25" s="9"/>
      <c r="I25" s="9"/>
    </row>
    <row r="26" spans="1:9" ht="15.75" customHeight="1" x14ac:dyDescent="0.25">
      <c r="A26" s="12" t="s">
        <v>44</v>
      </c>
      <c r="B26" s="9"/>
      <c r="C26" s="9"/>
      <c r="D26" s="9"/>
      <c r="E26" s="9"/>
      <c r="F26" s="9"/>
      <c r="G26" s="10">
        <v>-1513867</v>
      </c>
      <c r="H26" s="10">
        <v>-1513867</v>
      </c>
      <c r="I26" s="9"/>
    </row>
    <row r="27" spans="1:9" ht="15.75" customHeight="1" x14ac:dyDescent="0.25">
      <c r="A27" s="19" t="s">
        <v>45</v>
      </c>
      <c r="B27" s="9"/>
      <c r="C27" s="9"/>
      <c r="D27" s="9"/>
      <c r="E27" s="9"/>
      <c r="F27" s="9"/>
      <c r="G27" s="10">
        <v>-2879</v>
      </c>
      <c r="H27" s="10">
        <v>-2879</v>
      </c>
      <c r="I27" s="9"/>
    </row>
    <row r="28" spans="1:9" ht="15.75" customHeight="1" x14ac:dyDescent="0.25">
      <c r="A28" s="12" t="s">
        <v>47</v>
      </c>
      <c r="B28" s="9"/>
      <c r="C28" s="9"/>
      <c r="D28" s="9"/>
      <c r="E28" s="9"/>
      <c r="F28" s="9"/>
      <c r="G28" s="9"/>
      <c r="H28" s="9"/>
      <c r="I28" s="9"/>
    </row>
    <row r="29" spans="1:9" ht="15.75" customHeight="1" x14ac:dyDescent="0.25">
      <c r="A29" s="12" t="s">
        <v>50</v>
      </c>
      <c r="B29" s="9"/>
      <c r="C29" s="9"/>
      <c r="D29" s="9"/>
      <c r="E29" s="9"/>
      <c r="F29" s="9"/>
      <c r="G29" s="9"/>
      <c r="H29" s="9"/>
      <c r="I29" s="9"/>
    </row>
    <row r="30" spans="1:9" ht="15.75" customHeight="1" x14ac:dyDescent="0.25">
      <c r="A30" s="12" t="s">
        <v>51</v>
      </c>
      <c r="B30" s="9">
        <v>-15045</v>
      </c>
      <c r="C30" s="9">
        <v>-81713347</v>
      </c>
      <c r="D30" s="9"/>
      <c r="E30" s="9"/>
      <c r="F30" s="9">
        <v>-94778281</v>
      </c>
      <c r="G30" s="10">
        <v>-99113</v>
      </c>
      <c r="H30" s="10">
        <v>-99113</v>
      </c>
      <c r="I30" s="9"/>
    </row>
    <row r="31" spans="1:9" ht="15.75" customHeight="1" x14ac:dyDescent="0.25">
      <c r="A31" s="1"/>
      <c r="B31" s="15">
        <f t="shared" ref="B31:H31" si="2">SUM(B25:B30)</f>
        <v>-15045</v>
      </c>
      <c r="C31" s="15">
        <f t="shared" si="2"/>
        <v>-81713347</v>
      </c>
      <c r="D31" s="15">
        <f t="shared" si="2"/>
        <v>0</v>
      </c>
      <c r="E31" s="15">
        <f t="shared" si="2"/>
        <v>0</v>
      </c>
      <c r="F31" s="15">
        <f t="shared" si="2"/>
        <v>-94778281</v>
      </c>
      <c r="G31" s="15">
        <f t="shared" si="2"/>
        <v>-1615859</v>
      </c>
      <c r="H31" s="15">
        <f t="shared" si="2"/>
        <v>-1615859</v>
      </c>
      <c r="I31" s="9"/>
    </row>
    <row r="32" spans="1:9" ht="15.75" customHeight="1" x14ac:dyDescent="0.25">
      <c r="B32" s="9"/>
      <c r="C32" s="9"/>
      <c r="D32" s="9"/>
      <c r="E32" s="9"/>
      <c r="F32" s="9"/>
      <c r="G32" s="9"/>
      <c r="H32" s="9"/>
      <c r="I32" s="9"/>
    </row>
    <row r="33" spans="1:9" ht="15.75" customHeight="1" x14ac:dyDescent="0.25">
      <c r="A33" s="1" t="s">
        <v>56</v>
      </c>
      <c r="B33" s="14">
        <f t="shared" ref="B33:H33" si="3">B11+B22+B31</f>
        <v>29086161</v>
      </c>
      <c r="C33" s="14">
        <f t="shared" si="3"/>
        <v>-48866</v>
      </c>
      <c r="D33" s="14">
        <f t="shared" si="3"/>
        <v>-57773717</v>
      </c>
      <c r="E33" s="14">
        <f t="shared" si="3"/>
        <v>-476063</v>
      </c>
      <c r="F33" s="14">
        <f t="shared" si="3"/>
        <v>29576778</v>
      </c>
      <c r="G33" s="14">
        <f t="shared" si="3"/>
        <v>74108380</v>
      </c>
      <c r="H33" s="14">
        <f t="shared" si="3"/>
        <v>171334668</v>
      </c>
      <c r="I33" s="9"/>
    </row>
    <row r="34" spans="1:9" ht="15.75" customHeight="1" x14ac:dyDescent="0.25">
      <c r="A34" s="20" t="s">
        <v>59</v>
      </c>
      <c r="B34" s="9">
        <v>430237474</v>
      </c>
      <c r="C34" s="9">
        <v>430237474</v>
      </c>
      <c r="D34" s="9">
        <v>422710553</v>
      </c>
      <c r="E34" s="9">
        <v>422710553</v>
      </c>
      <c r="F34" s="9">
        <v>422710553</v>
      </c>
      <c r="G34" s="10">
        <v>385256157</v>
      </c>
      <c r="H34" s="10">
        <v>385256157</v>
      </c>
      <c r="I34" s="9"/>
    </row>
    <row r="35" spans="1:9" ht="15.75" customHeight="1" x14ac:dyDescent="0.25">
      <c r="A35" s="20" t="s">
        <v>62</v>
      </c>
      <c r="B35" s="9">
        <v>1026784</v>
      </c>
      <c r="C35" s="9">
        <v>1751882</v>
      </c>
      <c r="D35" s="9">
        <v>3522376</v>
      </c>
      <c r="E35" s="9">
        <v>3670629</v>
      </c>
      <c r="F35" s="9">
        <v>3470093</v>
      </c>
      <c r="G35" s="10">
        <v>-621411</v>
      </c>
      <c r="H35" s="10">
        <v>-525697</v>
      </c>
      <c r="I35" s="9"/>
    </row>
    <row r="36" spans="1:9" ht="15.75" customHeight="1" x14ac:dyDescent="0.25">
      <c r="A36" s="7" t="s">
        <v>64</v>
      </c>
      <c r="B36" s="14">
        <f t="shared" ref="B36:H36" si="4">B33+B34+B35</f>
        <v>460350419</v>
      </c>
      <c r="C36" s="14">
        <f t="shared" si="4"/>
        <v>431940490</v>
      </c>
      <c r="D36" s="14">
        <f t="shared" si="4"/>
        <v>368459212</v>
      </c>
      <c r="E36" s="14">
        <f t="shared" si="4"/>
        <v>425905119</v>
      </c>
      <c r="F36" s="14">
        <f t="shared" si="4"/>
        <v>455757424</v>
      </c>
      <c r="G36" s="14">
        <f t="shared" si="4"/>
        <v>458743126</v>
      </c>
      <c r="H36" s="14">
        <f t="shared" si="4"/>
        <v>556065128</v>
      </c>
      <c r="I36" s="9"/>
    </row>
    <row r="37" spans="1:9" ht="15.75" customHeight="1" x14ac:dyDescent="0.25">
      <c r="B37" s="9"/>
      <c r="C37" s="9"/>
      <c r="D37" s="9"/>
      <c r="E37" s="9"/>
      <c r="F37" s="9"/>
      <c r="G37" s="9"/>
      <c r="H37" s="9"/>
      <c r="I37" s="9"/>
    </row>
    <row r="38" spans="1:9" ht="15.75" customHeight="1" x14ac:dyDescent="0.25">
      <c r="A38" s="7" t="s">
        <v>66</v>
      </c>
      <c r="B38" s="25">
        <f>B11/('1'!B41/10)</f>
        <v>1.9126767678571428</v>
      </c>
      <c r="C38" s="25">
        <f>C11/('1'!C41/10)</f>
        <v>4.2557654464285717</v>
      </c>
      <c r="D38" s="25">
        <f>D11/('1'!D41/10)</f>
        <v>-1.0409534464285715</v>
      </c>
      <c r="E38" s="25">
        <f>E11/('1'!E41/10)</f>
        <v>0.50963769642857137</v>
      </c>
      <c r="F38" s="25">
        <f>F11/('1'!F41/10)</f>
        <v>3.6053563749999999</v>
      </c>
      <c r="G38" s="25">
        <f>G11/('1'!G41/10)</f>
        <v>1.9404986428571429</v>
      </c>
      <c r="H38" s="25">
        <f>H11/('1'!H41/10)</f>
        <v>3.6188362678571431</v>
      </c>
      <c r="I38" s="9"/>
    </row>
    <row r="39" spans="1:9" ht="15.75" customHeight="1" x14ac:dyDescent="0.25">
      <c r="A39" s="7" t="s">
        <v>70</v>
      </c>
      <c r="B39" s="9">
        <f>'1'!B41/10</f>
        <v>56000000</v>
      </c>
      <c r="C39" s="9">
        <f>'1'!C41/10</f>
        <v>56000000</v>
      </c>
      <c r="D39" s="9">
        <f>'1'!D41/10</f>
        <v>56000000</v>
      </c>
      <c r="E39" s="9">
        <f>'1'!E41/10</f>
        <v>56000000</v>
      </c>
      <c r="F39" s="9">
        <f>'1'!F41/10</f>
        <v>56000000</v>
      </c>
      <c r="G39" s="9">
        <f>'1'!G41/10</f>
        <v>56000000</v>
      </c>
      <c r="H39" s="9">
        <f>'1'!H41/10</f>
        <v>56000000</v>
      </c>
      <c r="I39" s="9"/>
    </row>
    <row r="40" spans="1:9" ht="15.75" customHeight="1" x14ac:dyDescent="0.25">
      <c r="G40" s="9"/>
      <c r="H40" s="9"/>
      <c r="I40" s="9"/>
    </row>
    <row r="41" spans="1:9" ht="15.75" customHeight="1" x14ac:dyDescent="0.25">
      <c r="G41" s="9"/>
      <c r="H41" s="9"/>
      <c r="I41" s="9"/>
    </row>
    <row r="42" spans="1:9" ht="15.75" customHeight="1" x14ac:dyDescent="0.25">
      <c r="G42" s="9"/>
      <c r="H42" s="9"/>
      <c r="I42" s="9"/>
    </row>
    <row r="43" spans="1:9" ht="15.75" customHeight="1" x14ac:dyDescent="0.25">
      <c r="G43" s="9"/>
      <c r="H43" s="9"/>
      <c r="I43" s="9"/>
    </row>
    <row r="44" spans="1:9" ht="15.75" customHeight="1" x14ac:dyDescent="0.25">
      <c r="G44" s="9"/>
      <c r="H44" s="9"/>
      <c r="I44" s="9"/>
    </row>
    <row r="45" spans="1:9" ht="15.75" customHeight="1" x14ac:dyDescent="0.25">
      <c r="G45" s="9"/>
      <c r="H45" s="9"/>
      <c r="I45" s="9"/>
    </row>
    <row r="46" spans="1:9" ht="15.75" customHeight="1" x14ac:dyDescent="0.25">
      <c r="G46" s="9"/>
      <c r="H46" s="9"/>
      <c r="I46" s="9"/>
    </row>
    <row r="47" spans="1:9" ht="15.75" customHeight="1" x14ac:dyDescent="0.25">
      <c r="G47" s="9"/>
      <c r="H47" s="9"/>
      <c r="I47" s="9"/>
    </row>
    <row r="48" spans="1:9" ht="15.75" customHeight="1" x14ac:dyDescent="0.25">
      <c r="G48" s="9"/>
      <c r="H48" s="9"/>
      <c r="I48" s="9"/>
    </row>
    <row r="49" spans="7:9" ht="15.75" customHeight="1" x14ac:dyDescent="0.25">
      <c r="G49" s="9"/>
      <c r="H49" s="9"/>
      <c r="I49" s="9"/>
    </row>
    <row r="50" spans="7:9" ht="15.75" customHeight="1" x14ac:dyDescent="0.25">
      <c r="G50" s="9"/>
      <c r="H50" s="9"/>
      <c r="I50" s="9"/>
    </row>
    <row r="51" spans="7:9" ht="15.75" customHeight="1" x14ac:dyDescent="0.25">
      <c r="G51" s="9"/>
      <c r="H51" s="9"/>
      <c r="I51" s="9"/>
    </row>
    <row r="52" spans="7:9" ht="15.75" customHeight="1" x14ac:dyDescent="0.25">
      <c r="G52" s="9"/>
      <c r="H52" s="9"/>
      <c r="I52" s="9"/>
    </row>
    <row r="53" spans="7:9" ht="15.75" customHeight="1" x14ac:dyDescent="0.25">
      <c r="G53" s="9"/>
      <c r="H53" s="9"/>
      <c r="I53" s="9"/>
    </row>
    <row r="54" spans="7:9" ht="15.75" customHeight="1" x14ac:dyDescent="0.25">
      <c r="G54" s="9"/>
      <c r="H54" s="9"/>
      <c r="I54" s="9"/>
    </row>
    <row r="55" spans="7:9" ht="15.75" customHeight="1" x14ac:dyDescent="0.25">
      <c r="G55" s="9"/>
      <c r="H55" s="9"/>
      <c r="I55" s="9"/>
    </row>
    <row r="56" spans="7:9" ht="15.75" customHeight="1" x14ac:dyDescent="0.25">
      <c r="G56" s="9"/>
      <c r="H56" s="9"/>
      <c r="I56" s="9"/>
    </row>
    <row r="57" spans="7:9" ht="15.75" customHeight="1" x14ac:dyDescent="0.25">
      <c r="G57" s="9"/>
      <c r="H57" s="9"/>
      <c r="I57" s="9"/>
    </row>
    <row r="58" spans="7:9" ht="15.75" customHeight="1" x14ac:dyDescent="0.25">
      <c r="G58" s="9"/>
      <c r="H58" s="9"/>
      <c r="I58" s="9"/>
    </row>
    <row r="59" spans="7:9" ht="15.75" customHeight="1" x14ac:dyDescent="0.25">
      <c r="G59" s="9"/>
      <c r="H59" s="9"/>
      <c r="I59" s="9"/>
    </row>
    <row r="60" spans="7:9" ht="15.75" customHeight="1" x14ac:dyDescent="0.25">
      <c r="G60" s="9"/>
      <c r="H60" s="9"/>
      <c r="I60" s="9"/>
    </row>
    <row r="61" spans="7:9" ht="15.75" customHeight="1" x14ac:dyDescent="0.25">
      <c r="G61" s="9"/>
      <c r="H61" s="9"/>
      <c r="I61" s="9"/>
    </row>
    <row r="62" spans="7:9" ht="15.75" customHeight="1" x14ac:dyDescent="0.25">
      <c r="G62" s="9"/>
      <c r="H62" s="9"/>
      <c r="I62" s="9"/>
    </row>
    <row r="63" spans="7:9" ht="15.75" customHeight="1" x14ac:dyDescent="0.25">
      <c r="G63" s="9"/>
      <c r="H63" s="9"/>
      <c r="I63" s="9"/>
    </row>
    <row r="64" spans="7:9" ht="15.75" customHeight="1" x14ac:dyDescent="0.25">
      <c r="G64" s="9"/>
      <c r="H64" s="9"/>
      <c r="I64" s="9"/>
    </row>
    <row r="65" spans="7:9" ht="15.75" customHeight="1" x14ac:dyDescent="0.25">
      <c r="G65" s="9"/>
      <c r="H65" s="9"/>
      <c r="I65" s="9"/>
    </row>
    <row r="66" spans="7:9" ht="15.75" customHeight="1" x14ac:dyDescent="0.25">
      <c r="G66" s="9"/>
      <c r="H66" s="9"/>
      <c r="I66" s="9"/>
    </row>
    <row r="67" spans="7:9" ht="15.75" customHeight="1" x14ac:dyDescent="0.25">
      <c r="G67" s="9"/>
      <c r="H67" s="9"/>
      <c r="I67" s="9"/>
    </row>
    <row r="68" spans="7:9" ht="15.75" customHeight="1" x14ac:dyDescent="0.25">
      <c r="G68" s="9"/>
      <c r="H68" s="9"/>
      <c r="I68" s="9"/>
    </row>
    <row r="69" spans="7:9" ht="15.75" customHeight="1" x14ac:dyDescent="0.25">
      <c r="G69" s="9"/>
      <c r="H69" s="9"/>
      <c r="I69" s="9"/>
    </row>
    <row r="70" spans="7:9" ht="15.75" customHeight="1" x14ac:dyDescent="0.25">
      <c r="G70" s="9"/>
      <c r="H70" s="9"/>
      <c r="I70" s="9"/>
    </row>
    <row r="71" spans="7:9" ht="15.75" customHeight="1" x14ac:dyDescent="0.25">
      <c r="G71" s="9"/>
      <c r="H71" s="9"/>
      <c r="I71" s="9"/>
    </row>
    <row r="72" spans="7:9" ht="15.75" customHeight="1" x14ac:dyDescent="0.25">
      <c r="G72" s="9"/>
      <c r="H72" s="9"/>
      <c r="I72" s="9"/>
    </row>
    <row r="73" spans="7:9" ht="15.75" customHeight="1" x14ac:dyDescent="0.25">
      <c r="G73" s="9"/>
      <c r="H73" s="9"/>
      <c r="I73" s="9"/>
    </row>
    <row r="74" spans="7:9" ht="15.75" customHeight="1" x14ac:dyDescent="0.25">
      <c r="G74" s="9"/>
      <c r="H74" s="9"/>
      <c r="I74" s="9"/>
    </row>
    <row r="75" spans="7:9" ht="15.75" customHeight="1" x14ac:dyDescent="0.25">
      <c r="G75" s="9"/>
      <c r="H75" s="9"/>
      <c r="I75" s="9"/>
    </row>
    <row r="76" spans="7:9" ht="15.75" customHeight="1" x14ac:dyDescent="0.2"/>
    <row r="77" spans="7:9" ht="15.75" customHeight="1" x14ac:dyDescent="0.2"/>
    <row r="78" spans="7:9" ht="15.75" customHeight="1" x14ac:dyDescent="0.2"/>
    <row r="79" spans="7:9" ht="15.75" customHeight="1" x14ac:dyDescent="0.2"/>
    <row r="80" spans="7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82</v>
      </c>
    </row>
    <row r="3" spans="1:8" x14ac:dyDescent="0.25">
      <c r="A3" s="4" t="s">
        <v>3</v>
      </c>
    </row>
    <row r="4" spans="1:8" ht="14.25" x14ac:dyDescent="0.2">
      <c r="B4" s="28" t="s">
        <v>5</v>
      </c>
      <c r="C4" s="28" t="s">
        <v>6</v>
      </c>
      <c r="D4" s="28" t="s">
        <v>7</v>
      </c>
      <c r="E4" s="28" t="s">
        <v>5</v>
      </c>
      <c r="F4" s="28" t="s">
        <v>6</v>
      </c>
    </row>
    <row r="5" spans="1:8" ht="14.25" x14ac:dyDescent="0.2">
      <c r="B5" s="29">
        <v>43100</v>
      </c>
      <c r="C5" s="29">
        <v>43190</v>
      </c>
      <c r="D5" s="29">
        <v>43373</v>
      </c>
      <c r="E5" s="29">
        <v>43465</v>
      </c>
      <c r="F5" s="29">
        <v>43555</v>
      </c>
    </row>
    <row r="6" spans="1:8" x14ac:dyDescent="0.25">
      <c r="A6" s="4" t="s">
        <v>85</v>
      </c>
      <c r="B6" s="30">
        <f>'2'!B28/'1'!B21</f>
        <v>3.4592356096657353E-2</v>
      </c>
      <c r="C6" s="30">
        <f>'2'!C28/'1'!C21</f>
        <v>4.9311956347131439E-2</v>
      </c>
      <c r="D6" s="30">
        <f>'2'!D28/'1'!D21</f>
        <v>2.0548240969445367E-2</v>
      </c>
      <c r="E6" s="30">
        <f>'2'!E28/'1'!E21</f>
        <v>3.8188154251861367E-2</v>
      </c>
      <c r="F6" s="30">
        <f>'2'!F28/'1'!F21</f>
        <v>5.5452873924678139E-2</v>
      </c>
      <c r="G6" s="30"/>
      <c r="H6" s="30"/>
    </row>
    <row r="7" spans="1:8" x14ac:dyDescent="0.25">
      <c r="A7" s="4" t="s">
        <v>87</v>
      </c>
      <c r="B7" s="30">
        <f>'2'!B28/'1'!B40</f>
        <v>4.4722963619432114E-2</v>
      </c>
      <c r="C7" s="30">
        <f>'2'!C28/'1'!C40</f>
        <v>6.2680940877365782E-2</v>
      </c>
      <c r="D7" s="30">
        <f>'2'!D28/'1'!D40</f>
        <v>2.3806946072610191E-2</v>
      </c>
      <c r="E7" s="30">
        <f>'2'!E28/'1'!E40</f>
        <v>4.8291947101914152E-2</v>
      </c>
      <c r="F7" s="30">
        <f>'2'!F28/'1'!F40</f>
        <v>6.8467023034460547E-2</v>
      </c>
      <c r="G7" s="30"/>
      <c r="H7" s="30"/>
    </row>
    <row r="8" spans="1:8" x14ac:dyDescent="0.25">
      <c r="A8" s="4" t="s">
        <v>89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/>
      <c r="H8" s="32"/>
    </row>
    <row r="9" spans="1:8" x14ac:dyDescent="0.25">
      <c r="A9" s="4" t="s">
        <v>90</v>
      </c>
      <c r="B9" s="33">
        <f>'1'!B12/'1'!B28</f>
        <v>3.2244045909232093</v>
      </c>
      <c r="C9" s="33">
        <f>'1'!C12/'1'!C28</f>
        <v>3.2163213460774602</v>
      </c>
      <c r="D9" s="33">
        <f>'1'!D12/'1'!D28</f>
        <v>5.4708736487668332</v>
      </c>
      <c r="E9" s="33">
        <f>'1'!E12/'1'!E28</f>
        <v>3.3045550136643342</v>
      </c>
      <c r="F9" s="33">
        <f>'1'!F12/'1'!F28</f>
        <v>3.754922402702475</v>
      </c>
      <c r="G9" s="33"/>
      <c r="H9" s="33"/>
    </row>
    <row r="10" spans="1:8" x14ac:dyDescent="0.25">
      <c r="A10" s="4" t="s">
        <v>91</v>
      </c>
      <c r="B10" s="30">
        <f>'2'!B28/'2'!B6</f>
        <v>0.10493373345131747</v>
      </c>
      <c r="C10" s="30">
        <f>'2'!C28/'2'!C6</f>
        <v>0.10265284771343244</v>
      </c>
      <c r="D10" s="30">
        <f>'2'!D28/'2'!D6</f>
        <v>0.10811955189086982</v>
      </c>
      <c r="E10" s="30">
        <f>'2'!E28/'2'!E6</f>
        <v>0.10342795700952563</v>
      </c>
      <c r="F10" s="30">
        <f>'2'!F28/'2'!F6</f>
        <v>0.10389842721796796</v>
      </c>
      <c r="G10" s="30"/>
      <c r="H10" s="30"/>
    </row>
    <row r="11" spans="1:8" x14ac:dyDescent="0.25">
      <c r="A11" s="4" t="s">
        <v>92</v>
      </c>
      <c r="B11" s="30">
        <f>'2'!B13/'2'!B6</f>
        <v>0.10218786810521159</v>
      </c>
      <c r="C11" s="30">
        <f>'2'!C13/'2'!C6</f>
        <v>9.095917773324752E-2</v>
      </c>
      <c r="D11" s="30">
        <f>'2'!D13/'2'!D6</f>
        <v>0.10032519392913064</v>
      </c>
      <c r="E11" s="30">
        <f>'2'!E13/'2'!E6</f>
        <v>0.10831466495040605</v>
      </c>
      <c r="F11" s="30">
        <f>'2'!F13/'2'!F6</f>
        <v>0.10639375931135979</v>
      </c>
      <c r="G11" s="30"/>
      <c r="H11" s="30"/>
    </row>
    <row r="12" spans="1:8" x14ac:dyDescent="0.25">
      <c r="A12" s="4" t="s">
        <v>93</v>
      </c>
      <c r="B12" s="30">
        <f>'2'!B28/('1'!B40)</f>
        <v>4.4722963619432114E-2</v>
      </c>
      <c r="C12" s="30">
        <f>'2'!C28/('1'!C40)</f>
        <v>6.2680940877365782E-2</v>
      </c>
      <c r="D12" s="30">
        <f>'2'!D28/('1'!D40)</f>
        <v>2.3806946072610191E-2</v>
      </c>
      <c r="E12" s="30">
        <f>'2'!E28/('1'!E40)</f>
        <v>4.8291947101914152E-2</v>
      </c>
      <c r="F12" s="30">
        <f>'2'!F28/('1'!F40)</f>
        <v>6.8467023034460547E-2</v>
      </c>
      <c r="G12" s="30"/>
      <c r="H12" s="3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2020-04-12T16:22:54Z</dcterms:modified>
</cp:coreProperties>
</file>