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Q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'1'!$H$36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3" l="1"/>
  <c r="H31" i="3"/>
  <c r="H19" i="2"/>
  <c r="H14" i="3"/>
  <c r="H35" i="3" s="1"/>
  <c r="H11" i="3"/>
  <c r="H25" i="2"/>
  <c r="H8" i="2"/>
  <c r="H7" i="2"/>
  <c r="H47" i="1"/>
  <c r="H46" i="1"/>
  <c r="H38" i="1"/>
  <c r="H32" i="1"/>
  <c r="H26" i="1"/>
  <c r="H16" i="1"/>
  <c r="H7" i="1"/>
  <c r="G31" i="3"/>
  <c r="G25" i="2"/>
  <c r="G19" i="2"/>
  <c r="G8" i="2"/>
  <c r="G7" i="2"/>
  <c r="G36" i="3"/>
  <c r="H36" i="3"/>
  <c r="G33" i="3"/>
  <c r="G29" i="3"/>
  <c r="H29" i="3"/>
  <c r="G22" i="3"/>
  <c r="H22" i="3"/>
  <c r="G11" i="3"/>
  <c r="G14" i="3" s="1"/>
  <c r="G35" i="3" s="1"/>
  <c r="G47" i="1"/>
  <c r="G46" i="1"/>
  <c r="G38" i="1"/>
  <c r="G32" i="1"/>
  <c r="G26" i="1"/>
  <c r="G44" i="1" s="1"/>
  <c r="G16" i="1"/>
  <c r="G7" i="1"/>
  <c r="H11" i="2" l="1"/>
  <c r="H15" i="2" s="1"/>
  <c r="H18" i="2" s="1"/>
  <c r="H22" i="2" s="1"/>
  <c r="H24" i="2" s="1"/>
  <c r="H44" i="1"/>
  <c r="H22" i="1"/>
  <c r="G11" i="2"/>
  <c r="G15" i="2" s="1"/>
  <c r="G18" i="2" s="1"/>
  <c r="G22" i="2" s="1"/>
  <c r="G24" i="2" s="1"/>
  <c r="G22" i="1"/>
  <c r="C47" i="1"/>
  <c r="D47" i="1"/>
  <c r="E47" i="1"/>
  <c r="F47" i="1"/>
  <c r="B47" i="1"/>
  <c r="B26" i="1"/>
  <c r="C26" i="1"/>
  <c r="D26" i="1"/>
  <c r="E26" i="1"/>
  <c r="F26" i="1"/>
  <c r="C25" i="2"/>
  <c r="D25" i="2"/>
  <c r="E25" i="2"/>
  <c r="F25" i="2"/>
  <c r="B25" i="2"/>
  <c r="C36" i="3"/>
  <c r="D36" i="3"/>
  <c r="E36" i="3"/>
  <c r="F36" i="3"/>
  <c r="B36" i="3"/>
  <c r="D7" i="2" l="1"/>
  <c r="D32" i="1"/>
  <c r="F38" i="1" l="1"/>
  <c r="F29" i="3" l="1"/>
  <c r="F22" i="3"/>
  <c r="F11" i="3"/>
  <c r="F14" i="3" s="1"/>
  <c r="F19" i="2"/>
  <c r="F8" i="2"/>
  <c r="F7" i="2"/>
  <c r="F32" i="1"/>
  <c r="F44" i="1" s="1"/>
  <c r="F16" i="1"/>
  <c r="F9" i="4" s="1"/>
  <c r="F7" i="1"/>
  <c r="F22" i="1" l="1"/>
  <c r="F35" i="3"/>
  <c r="F31" i="3"/>
  <c r="F33" i="3" s="1"/>
  <c r="F11" i="2"/>
  <c r="F15" i="2" s="1"/>
  <c r="F11" i="4" s="1"/>
  <c r="F8" i="4"/>
  <c r="F46" i="1"/>
  <c r="F18" i="2" l="1"/>
  <c r="B8" i="2"/>
  <c r="C8" i="2"/>
  <c r="D8" i="2"/>
  <c r="D11" i="2" s="1"/>
  <c r="D15" i="2" s="1"/>
  <c r="E8" i="2"/>
  <c r="B7" i="2"/>
  <c r="C7" i="2"/>
  <c r="E7" i="2"/>
  <c r="E29" i="3"/>
  <c r="D29" i="3"/>
  <c r="C29" i="3"/>
  <c r="B29" i="3"/>
  <c r="E22" i="3"/>
  <c r="D22" i="3"/>
  <c r="C22" i="3"/>
  <c r="B22" i="3"/>
  <c r="E11" i="3"/>
  <c r="E14" i="3" s="1"/>
  <c r="D11" i="3"/>
  <c r="D14" i="3" s="1"/>
  <c r="D35" i="3" s="1"/>
  <c r="C11" i="3"/>
  <c r="C14" i="3" s="1"/>
  <c r="C35" i="3" s="1"/>
  <c r="B11" i="3"/>
  <c r="B14" i="3" s="1"/>
  <c r="B35" i="3" s="1"/>
  <c r="E19" i="2"/>
  <c r="D19" i="2"/>
  <c r="C19" i="2"/>
  <c r="B19" i="2"/>
  <c r="F22" i="2" l="1"/>
  <c r="F6" i="4" s="1"/>
  <c r="B11" i="2"/>
  <c r="B15" i="2" s="1"/>
  <c r="B11" i="4" s="1"/>
  <c r="B31" i="3"/>
  <c r="B33" i="3" s="1"/>
  <c r="C31" i="3"/>
  <c r="C33" i="3" s="1"/>
  <c r="D31" i="3"/>
  <c r="D33" i="3" s="1"/>
  <c r="E31" i="3"/>
  <c r="E33" i="3" s="1"/>
  <c r="E35" i="3"/>
  <c r="D18" i="2"/>
  <c r="D22" i="2" s="1"/>
  <c r="D11" i="4"/>
  <c r="C11" i="2"/>
  <c r="C15" i="2" s="1"/>
  <c r="E11" i="2"/>
  <c r="E15" i="2" s="1"/>
  <c r="B7" i="1"/>
  <c r="C7" i="1"/>
  <c r="D7" i="1"/>
  <c r="E7" i="1"/>
  <c r="F24" i="2" l="1"/>
  <c r="F10" i="4"/>
  <c r="F7" i="4"/>
  <c r="F12" i="4"/>
  <c r="B18" i="2"/>
  <c r="B22" i="2" s="1"/>
  <c r="B24" i="2" s="1"/>
  <c r="D24" i="2"/>
  <c r="D10" i="4"/>
  <c r="C18" i="2"/>
  <c r="C22" i="2" s="1"/>
  <c r="C11" i="4"/>
  <c r="E18" i="2"/>
  <c r="E22" i="2" s="1"/>
  <c r="E11" i="4"/>
  <c r="B32" i="1"/>
  <c r="C32" i="1"/>
  <c r="E32" i="1"/>
  <c r="B38" i="1"/>
  <c r="C38" i="1"/>
  <c r="D38" i="1"/>
  <c r="D44" i="1" s="1"/>
  <c r="E38" i="1"/>
  <c r="E16" i="1"/>
  <c r="B16" i="1"/>
  <c r="C16" i="1"/>
  <c r="D16" i="1"/>
  <c r="D22" i="1" s="1"/>
  <c r="B44" i="1" l="1"/>
  <c r="C44" i="1"/>
  <c r="E44" i="1"/>
  <c r="B10" i="4"/>
  <c r="B9" i="4"/>
  <c r="C24" i="2"/>
  <c r="C10" i="4"/>
  <c r="E24" i="2"/>
  <c r="E10" i="4"/>
  <c r="D6" i="4"/>
  <c r="D9" i="4"/>
  <c r="E22" i="1"/>
  <c r="E6" i="4" s="1"/>
  <c r="E9" i="4"/>
  <c r="C7" i="4"/>
  <c r="C12" i="4"/>
  <c r="C8" i="4"/>
  <c r="C46" i="1"/>
  <c r="D8" i="4"/>
  <c r="D7" i="4"/>
  <c r="D12" i="4"/>
  <c r="D46" i="1"/>
  <c r="B12" i="4"/>
  <c r="B8" i="4"/>
  <c r="B7" i="4"/>
  <c r="B46" i="1"/>
  <c r="C22" i="1"/>
  <c r="C6" i="4" s="1"/>
  <c r="C9" i="4"/>
  <c r="E12" i="4"/>
  <c r="E8" i="4"/>
  <c r="E7" i="4"/>
  <c r="E46" i="1"/>
  <c r="B22" i="1"/>
  <c r="B6" i="4" l="1"/>
</calcChain>
</file>

<file path=xl/sharedStrings.xml><?xml version="1.0" encoding="utf-8"?>
<sst xmlns="http://schemas.openxmlformats.org/spreadsheetml/2006/main" count="120" uniqueCount="90">
  <si>
    <t>Investment in Maketable Securities(AFS)</t>
  </si>
  <si>
    <t>Account Receivables</t>
  </si>
  <si>
    <t>Share Capital</t>
  </si>
  <si>
    <t>Net Gain on Marketable Securities(AFS)</t>
  </si>
  <si>
    <t>Retained Earnings</t>
  </si>
  <si>
    <t>long Term Finance -Net off current maturity</t>
  </si>
  <si>
    <t>Retirement Benefit Obligations</t>
  </si>
  <si>
    <t>Deferred Tax Liability</t>
  </si>
  <si>
    <t>Long Term Finnace -current maturity</t>
  </si>
  <si>
    <t>Accounts And Other payble</t>
  </si>
  <si>
    <t>Income Tax Liability</t>
  </si>
  <si>
    <t>Inventories</t>
  </si>
  <si>
    <t>Advance,Deposit &amp; Prepayments</t>
  </si>
  <si>
    <t>Cash &amp; cash Equivalents</t>
  </si>
  <si>
    <t>Cost of goods sold</t>
  </si>
  <si>
    <t>Administrative expenses</t>
  </si>
  <si>
    <t>Selling &amp; Distribution expenses</t>
  </si>
  <si>
    <t>Financial charges</t>
  </si>
  <si>
    <t>Other Income</t>
  </si>
  <si>
    <t>Current Tax</t>
  </si>
  <si>
    <t>Deferred Tax Income/Expenses</t>
  </si>
  <si>
    <t>Worker's PP fund &amp; welfare fund</t>
  </si>
  <si>
    <t>Collection from revenue and others</t>
  </si>
  <si>
    <t>Miscellaneous income</t>
  </si>
  <si>
    <t>Income tax paid</t>
  </si>
  <si>
    <t>Purchase of property , plant &amp; equipment</t>
  </si>
  <si>
    <t>Proceeds from sales of motor vehicles</t>
  </si>
  <si>
    <t>Invetment</t>
  </si>
  <si>
    <t>Dividend income</t>
  </si>
  <si>
    <t>Profit from bank deposit &amp; investment</t>
  </si>
  <si>
    <t>Long term finance received /(paid) from bankNet)</t>
  </si>
  <si>
    <t>Short term finance receivable /(paid)from bank(net)</t>
  </si>
  <si>
    <t>Property , plant &amp; Equipment</t>
  </si>
  <si>
    <t>Tax Holiday reserve</t>
  </si>
  <si>
    <t>payment for cost , expenses &amp; others</t>
  </si>
  <si>
    <t>Payment of dividend</t>
  </si>
  <si>
    <t>Changes in other finance</t>
  </si>
  <si>
    <t>Deferred Tax Assest</t>
  </si>
  <si>
    <t>Investment in associate</t>
  </si>
  <si>
    <t>The IBN SINA PHARMACEUTICAL INDUSTRY LTD.</t>
  </si>
  <si>
    <t>Share of associate profit/loss</t>
  </si>
  <si>
    <t>Capital work in progress</t>
  </si>
  <si>
    <t>Ratio</t>
  </si>
  <si>
    <t>Debt to Equity</t>
  </si>
  <si>
    <t>Current Ratio</t>
  </si>
  <si>
    <t>Net Margin</t>
  </si>
  <si>
    <t>Operating Margin</t>
  </si>
  <si>
    <t>Quarter 2</t>
  </si>
  <si>
    <t>Quarter 3</t>
  </si>
  <si>
    <t>Quarter 1</t>
  </si>
  <si>
    <t>Bank &amp; Other Finance</t>
  </si>
  <si>
    <t>Return on Asset (ROA)</t>
  </si>
  <si>
    <t>Return on Equity (ROE)</t>
  </si>
  <si>
    <t>Return on Invested Capital (ROIC)</t>
  </si>
  <si>
    <t>As at quarter end</t>
  </si>
  <si>
    <t>Cash Flow Statement</t>
  </si>
  <si>
    <t>Net Cash Flows - Operating Activities</t>
  </si>
  <si>
    <t xml:space="preserve">Cash Generated from Operations 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</si>
  <si>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</si>
  <si>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</si>
  <si>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</si>
  <si>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</si>
  <si>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</si>
  <si>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</si>
  <si>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</si>
  <si>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Income Statement</t>
  </si>
  <si>
    <t>Net Revenues</t>
  </si>
  <si>
    <t>Gross Profit</t>
  </si>
  <si>
    <t>Operating Income/(Expenses)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</si>
  <si>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</si>
  <si>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</si>
  <si>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</si>
  <si>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</si>
  <si>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</si>
  <si>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</si>
  <si>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</si>
  <si>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</si>
  <si>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Balance Sheet</t>
  </si>
  <si>
    <t>ASSETS</t>
  </si>
  <si>
    <t>NON CURRENT ASSETS</t>
  </si>
  <si>
    <t>CURRENT ASSETS</t>
  </si>
  <si>
    <t>Liabilities and Capital</t>
  </si>
  <si>
    <t>Liabilities</t>
  </si>
  <si>
    <t>Shareholders’ Equity</t>
  </si>
  <si>
    <t>Non Current Liabilities</t>
  </si>
  <si>
    <t>Current Liabilities</t>
  </si>
  <si>
    <t>Net assets value per share</t>
  </si>
  <si>
    <t>Shares to calculate NAVPS</t>
  </si>
  <si>
    <t>Right of use of assest</t>
  </si>
  <si>
    <t>lease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</si>
</sst>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3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/>
    <xf numFmtId="3" fontId="3" fillId="0" borderId="0" xfId="0" applyNumberFormat="1" applyFont="1" applyBorder="1"/>
    <xf numFmtId="0" fontId="3" fillId="2" borderId="0" xfId="0" applyFont="1" applyFill="1"/>
    <xf numFmtId="0" fontId="3" fillId="0" borderId="0" xfId="0" applyFont="1" applyBorder="1"/>
    <xf numFmtId="0" fontId="2" fillId="0" borderId="0" xfId="0" applyFont="1" applyAlignment="1"/>
    <xf numFmtId="0" fontId="2" fillId="0" borderId="0" xfId="0" applyFont="1" applyBorder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164" fontId="3" fillId="0" borderId="0" xfId="1" applyNumberFormat="1" applyFont="1"/>
    <xf numFmtId="164" fontId="2" fillId="0" borderId="0" xfId="1" applyNumberFormat="1" applyFont="1"/>
    <xf numFmtId="164" fontId="0" fillId="0" borderId="0" xfId="1" applyNumberFormat="1" applyFont="1"/>
    <xf numFmtId="164" fontId="2" fillId="0" borderId="1" xfId="1" applyNumberFormat="1" applyFont="1" applyBorder="1"/>
    <xf numFmtId="164" fontId="3" fillId="0" borderId="0" xfId="1" applyNumberFormat="1" applyFont="1" applyFill="1"/>
    <xf numFmtId="164" fontId="3" fillId="0" borderId="0" xfId="1" applyNumberFormat="1" applyFont="1" applyBorder="1"/>
    <xf numFmtId="164" fontId="5" fillId="0" borderId="0" xfId="1" applyNumberFormat="1" applyFont="1" applyBorder="1"/>
    <xf numFmtId="164" fontId="3" fillId="0" borderId="2" xfId="1" applyNumberFormat="1" applyFont="1" applyBorder="1"/>
    <xf numFmtId="164" fontId="0" fillId="0" borderId="2" xfId="1" applyNumberFormat="1" applyFont="1" applyBorder="1"/>
    <xf numFmtId="164" fontId="2" fillId="0" borderId="0" xfId="1" applyNumberFormat="1" applyFont="1" applyBorder="1"/>
    <xf numFmtId="164" fontId="3" fillId="0" borderId="3" xfId="1" applyNumberFormat="1" applyFont="1" applyBorder="1"/>
    <xf numFmtId="43" fontId="3" fillId="0" borderId="0" xfId="1" applyNumberFormat="1" applyFont="1"/>
    <xf numFmtId="164" fontId="1" fillId="0" borderId="3" xfId="1" applyNumberFormat="1" applyFont="1" applyBorder="1"/>
    <xf numFmtId="164" fontId="1" fillId="0" borderId="2" xfId="1" applyNumberFormat="1" applyFont="1" applyBorder="1"/>
    <xf numFmtId="2" fontId="2" fillId="0" borderId="0" xfId="0" applyNumberFormat="1" applyFont="1"/>
    <xf numFmtId="164" fontId="3" fillId="0" borderId="0" xfId="0" applyNumberFormat="1" applyFont="1"/>
    <xf numFmtId="2" fontId="6" fillId="0" borderId="0" xfId="0" applyNumberFormat="1" applyFont="1"/>
    <xf numFmtId="0" fontId="6" fillId="0" borderId="0" xfId="0" applyFont="1"/>
    <xf numFmtId="10" fontId="0" fillId="0" borderId="0" xfId="2" applyNumberFormat="1" applyFont="1"/>
    <xf numFmtId="2" fontId="0" fillId="0" borderId="0" xfId="0" applyNumberFormat="1"/>
    <xf numFmtId="164" fontId="3" fillId="0" borderId="0" xfId="1" applyNumberFormat="1" applyFont="1" applyFill="1" applyBorder="1"/>
    <xf numFmtId="164" fontId="0" fillId="0" borderId="3" xfId="1" applyNumberFormat="1" applyFont="1" applyBorder="1"/>
    <xf numFmtId="0" fontId="7" fillId="0" borderId="0" xfId="0" applyFont="1" applyAlignment="1">
      <alignment horizontal="right"/>
    </xf>
    <xf numFmtId="15" fontId="7" fillId="0" borderId="0" xfId="0" applyNumberFormat="1" applyFont="1" applyAlignment="1">
      <alignment horizontal="right"/>
    </xf>
    <xf numFmtId="0" fontId="7" fillId="0" borderId="0" xfId="0" applyFont="1"/>
    <xf numFmtId="0" fontId="0" fillId="0" borderId="0" xfId="0" applyFont="1"/>
    <xf numFmtId="0" fontId="6" fillId="0" borderId="2" xfId="0" applyFont="1" applyBorder="1"/>
    <xf numFmtId="0" fontId="8" fillId="0" borderId="0" xfId="0" applyFont="1"/>
    <xf numFmtId="0" fontId="6" fillId="0" borderId="4" xfId="0" applyFont="1" applyBorder="1"/>
    <xf numFmtId="0" fontId="7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164" fontId="1" fillId="0" borderId="0" xfId="1" applyNumberFormat="1" applyFont="1"/>
    <xf numFmtId="15" fontId="0" fillId="0" borderId="0" xfId="0" applyNumberFormat="1"/>
    <xf numFmtId="15" fontId="6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pane xSplit="1" ySplit="5" topLeftCell="G6" activePane="bottomRight" state="frozen"/>
      <selection pane="topRight" activeCell="B1" sqref="B1"/>
      <selection pane="bottomLeft" activeCell="A5" sqref="A5"/>
      <selection pane="bottomRight" activeCell="H36" sqref="H36"/>
    </sheetView>
  </sheetViews>
  <sheetFormatPr defaultRowHeight="15" x14ac:dyDescent="0.25"/>
  <cols>
    <col min="1" max="1" width="35.85546875" customWidth="1"/>
    <col min="2" max="3" width="17.28515625" bestFit="1" customWidth="1"/>
    <col min="4" max="4" width="17" customWidth="1"/>
    <col min="5" max="5" width="17.140625" customWidth="1"/>
    <col min="6" max="6" width="17.28515625" bestFit="1" customWidth="1"/>
    <col min="7" max="7" width="16.85546875" customWidth="1"/>
    <col min="8" max="8" width="17.28515625" bestFit="1" customWidth="1"/>
  </cols>
  <sheetData>
    <row r="1" spans="1:8" ht="15.75" x14ac:dyDescent="0.25">
      <c r="A1" s="43" t="s">
        <v>39</v>
      </c>
    </row>
    <row r="2" spans="1:8" x14ac:dyDescent="0.25">
      <c r="A2" s="36" t="s">
        <v>77</v>
      </c>
    </row>
    <row r="3" spans="1:8" x14ac:dyDescent="0.25">
      <c r="A3" s="36" t="s">
        <v>54</v>
      </c>
      <c r="B3" s="4"/>
      <c r="C3" s="4"/>
      <c r="D3" s="4"/>
    </row>
    <row r="4" spans="1:8" ht="15.75" x14ac:dyDescent="0.25">
      <c r="B4" s="41" t="s">
        <v>47</v>
      </c>
      <c r="C4" s="41" t="s">
        <v>48</v>
      </c>
      <c r="D4" s="41" t="s">
        <v>49</v>
      </c>
      <c r="E4" s="41" t="s">
        <v>47</v>
      </c>
      <c r="F4" s="41" t="s">
        <v>48</v>
      </c>
      <c r="G4" s="41" t="s">
        <v>49</v>
      </c>
      <c r="H4" s="41" t="s">
        <v>47</v>
      </c>
    </row>
    <row r="5" spans="1:8" ht="15.75" x14ac:dyDescent="0.25">
      <c r="B5" s="42">
        <v>43100</v>
      </c>
      <c r="C5" s="42">
        <v>43190</v>
      </c>
      <c r="D5" s="42">
        <v>43373</v>
      </c>
      <c r="E5" s="42">
        <v>43465</v>
      </c>
      <c r="F5" s="42">
        <v>43555</v>
      </c>
      <c r="G5" s="52">
        <v>43738</v>
      </c>
      <c r="H5" s="51">
        <v>43830</v>
      </c>
    </row>
    <row r="6" spans="1:8" x14ac:dyDescent="0.25">
      <c r="A6" s="36" t="s">
        <v>78</v>
      </c>
      <c r="B6" s="20"/>
      <c r="C6" s="20"/>
      <c r="D6" s="19"/>
      <c r="E6" s="21"/>
    </row>
    <row r="7" spans="1:8" x14ac:dyDescent="0.25">
      <c r="A7" s="46" t="s">
        <v>79</v>
      </c>
      <c r="B7" s="20">
        <f>SUM(B8:B9:B10:B12:B13)</f>
        <v>1767644914</v>
      </c>
      <c r="C7" s="20">
        <f>SUM(C8:C9:C10:C12:C13)</f>
        <v>1717947338</v>
      </c>
      <c r="D7" s="20">
        <f>SUM(D8:D9:D10:D12:D13)</f>
        <v>1671680921</v>
      </c>
      <c r="E7" s="20">
        <f>SUM(E8:E9:E10:E12:E13)</f>
        <v>1719967851</v>
      </c>
      <c r="F7" s="20">
        <f>SUM(F8:F9:F10:F12:F13)</f>
        <v>1736647442</v>
      </c>
      <c r="G7" s="20">
        <f>SUM(G8:G9:G10:G12:G13)</f>
        <v>1914612448</v>
      </c>
      <c r="H7" s="20">
        <f>SUM(H8:H9:H10:H12:H13)</f>
        <v>2184151617</v>
      </c>
    </row>
    <row r="8" spans="1:8" x14ac:dyDescent="0.25">
      <c r="A8" s="4" t="s">
        <v>32</v>
      </c>
      <c r="B8" s="19">
        <v>1163324054</v>
      </c>
      <c r="C8" s="19">
        <v>1315263016</v>
      </c>
      <c r="D8" s="19">
        <v>1479288478</v>
      </c>
      <c r="E8" s="21">
        <v>1474776968</v>
      </c>
      <c r="F8" s="19">
        <v>1469283140</v>
      </c>
      <c r="G8" s="19">
        <v>1661947048</v>
      </c>
      <c r="H8" s="19">
        <v>1698701245</v>
      </c>
    </row>
    <row r="9" spans="1:8" x14ac:dyDescent="0.25">
      <c r="A9" s="4" t="s">
        <v>41</v>
      </c>
      <c r="B9" s="19">
        <v>187573672</v>
      </c>
      <c r="C9" s="19">
        <v>80656316</v>
      </c>
      <c r="D9" s="19">
        <v>173281598</v>
      </c>
      <c r="E9" s="21">
        <v>221013483</v>
      </c>
      <c r="F9">
        <v>243067562</v>
      </c>
      <c r="G9" s="19">
        <v>163898741</v>
      </c>
      <c r="H9">
        <v>400172699</v>
      </c>
    </row>
    <row r="10" spans="1:8" x14ac:dyDescent="0.25">
      <c r="A10" s="4" t="s">
        <v>0</v>
      </c>
      <c r="B10" s="19">
        <v>407624041</v>
      </c>
      <c r="C10" s="19">
        <v>304904859</v>
      </c>
      <c r="D10" s="19">
        <v>4257225</v>
      </c>
      <c r="E10" s="21">
        <v>4323780</v>
      </c>
      <c r="F10" s="19">
        <v>4443120</v>
      </c>
      <c r="G10" s="19">
        <v>4689390</v>
      </c>
      <c r="H10" s="19">
        <v>4745230</v>
      </c>
    </row>
    <row r="11" spans="1:8" x14ac:dyDescent="0.25">
      <c r="A11" s="4" t="s">
        <v>88</v>
      </c>
      <c r="B11" s="19"/>
      <c r="C11" s="19"/>
      <c r="D11" s="19"/>
      <c r="E11" s="21"/>
      <c r="F11" s="19"/>
      <c r="G11" s="19">
        <v>48674820</v>
      </c>
      <c r="H11">
        <v>45129994</v>
      </c>
    </row>
    <row r="12" spans="1:8" x14ac:dyDescent="0.25">
      <c r="A12" s="4" t="s">
        <v>37</v>
      </c>
      <c r="B12" s="19"/>
      <c r="C12" s="19"/>
      <c r="D12" s="19"/>
      <c r="E12" s="21"/>
    </row>
    <row r="13" spans="1:8" x14ac:dyDescent="0.25">
      <c r="A13" s="4" t="s">
        <v>38</v>
      </c>
      <c r="B13" s="19">
        <v>9123147</v>
      </c>
      <c r="C13" s="19">
        <v>17123147</v>
      </c>
      <c r="D13" s="19">
        <v>14853620</v>
      </c>
      <c r="E13" s="21">
        <v>19853620</v>
      </c>
      <c r="F13">
        <v>19853620</v>
      </c>
      <c r="G13" s="19">
        <v>35402449</v>
      </c>
      <c r="H13" s="19">
        <v>35402449</v>
      </c>
    </row>
    <row r="14" spans="1:8" x14ac:dyDescent="0.25">
      <c r="A14" s="4"/>
      <c r="B14" s="19"/>
      <c r="C14" s="19"/>
      <c r="D14" s="19"/>
      <c r="E14" s="21"/>
    </row>
    <row r="15" spans="1:8" x14ac:dyDescent="0.25">
      <c r="A15" s="4"/>
      <c r="B15" s="19"/>
      <c r="C15" s="19"/>
      <c r="D15" s="19"/>
      <c r="E15" s="21"/>
    </row>
    <row r="16" spans="1:8" x14ac:dyDescent="0.25">
      <c r="A16" s="46" t="s">
        <v>80</v>
      </c>
      <c r="B16" s="20">
        <f t="shared" ref="B16:H16" si="0">SUM(B17:B20)</f>
        <v>735107603</v>
      </c>
      <c r="C16" s="20">
        <f t="shared" si="0"/>
        <v>791891956</v>
      </c>
      <c r="D16" s="20">
        <f t="shared" si="0"/>
        <v>889046770</v>
      </c>
      <c r="E16" s="20">
        <f t="shared" si="0"/>
        <v>900472926</v>
      </c>
      <c r="F16" s="20">
        <f t="shared" si="0"/>
        <v>921518772</v>
      </c>
      <c r="G16" s="20">
        <f t="shared" si="0"/>
        <v>888689301</v>
      </c>
      <c r="H16" s="20">
        <f t="shared" si="0"/>
        <v>1045023600</v>
      </c>
    </row>
    <row r="17" spans="1:8" x14ac:dyDescent="0.25">
      <c r="A17" s="4" t="s">
        <v>11</v>
      </c>
      <c r="B17" s="19">
        <v>318806588</v>
      </c>
      <c r="C17" s="19">
        <v>333773742</v>
      </c>
      <c r="D17" s="19">
        <v>486770468</v>
      </c>
      <c r="E17" s="21">
        <v>467504490</v>
      </c>
      <c r="F17" s="19">
        <v>479502965</v>
      </c>
      <c r="G17" s="19">
        <v>524120220</v>
      </c>
      <c r="H17" s="19">
        <v>597811489</v>
      </c>
    </row>
    <row r="18" spans="1:8" x14ac:dyDescent="0.25">
      <c r="A18" s="4" t="s">
        <v>1</v>
      </c>
      <c r="B18" s="19">
        <v>22067371</v>
      </c>
      <c r="C18" s="19">
        <v>25145371</v>
      </c>
      <c r="D18" s="19">
        <v>19527366</v>
      </c>
      <c r="E18" s="21">
        <v>18674965</v>
      </c>
      <c r="F18" s="19">
        <v>28552965</v>
      </c>
      <c r="G18" s="19">
        <v>22821408</v>
      </c>
      <c r="H18" s="19">
        <v>26466517</v>
      </c>
    </row>
    <row r="19" spans="1:8" x14ac:dyDescent="0.25">
      <c r="A19" s="4" t="s">
        <v>12</v>
      </c>
      <c r="B19" s="19">
        <v>207644333</v>
      </c>
      <c r="C19" s="19">
        <v>246203777</v>
      </c>
      <c r="D19" s="19">
        <v>210192993</v>
      </c>
      <c r="E19" s="21">
        <v>243478497</v>
      </c>
      <c r="F19" s="19">
        <v>235646785</v>
      </c>
      <c r="G19" s="19">
        <v>164171852</v>
      </c>
      <c r="H19" s="19">
        <v>219592122</v>
      </c>
    </row>
    <row r="20" spans="1:8" x14ac:dyDescent="0.25">
      <c r="A20" s="4" t="s">
        <v>13</v>
      </c>
      <c r="B20" s="19">
        <v>186589311</v>
      </c>
      <c r="C20" s="19">
        <v>186769066</v>
      </c>
      <c r="D20" s="19">
        <v>172555943</v>
      </c>
      <c r="E20" s="21">
        <v>170814974</v>
      </c>
      <c r="F20" s="19">
        <v>177816057</v>
      </c>
      <c r="G20" s="19">
        <v>177575821</v>
      </c>
      <c r="H20" s="19">
        <v>201153472</v>
      </c>
    </row>
    <row r="21" spans="1:8" x14ac:dyDescent="0.25">
      <c r="A21" s="4"/>
      <c r="B21" s="19"/>
      <c r="C21" s="19"/>
      <c r="D21" s="19"/>
      <c r="E21" s="21"/>
    </row>
    <row r="22" spans="1:8" ht="15.75" thickBot="1" x14ac:dyDescent="0.3">
      <c r="A22" s="3"/>
      <c r="B22" s="22">
        <f t="shared" ref="B22:H22" si="1">B7+B16</f>
        <v>2502752517</v>
      </c>
      <c r="C22" s="22">
        <f t="shared" si="1"/>
        <v>2509839294</v>
      </c>
      <c r="D22" s="22">
        <f>D7+D16-1</f>
        <v>2560727690</v>
      </c>
      <c r="E22" s="22">
        <f t="shared" si="1"/>
        <v>2620440777</v>
      </c>
      <c r="F22" s="22">
        <f t="shared" si="1"/>
        <v>2658166214</v>
      </c>
      <c r="G22" s="22">
        <f t="shared" si="1"/>
        <v>2803301749</v>
      </c>
      <c r="H22" s="22">
        <f t="shared" si="1"/>
        <v>3229175217</v>
      </c>
    </row>
    <row r="23" spans="1:8" ht="15.75" thickTop="1" x14ac:dyDescent="0.25">
      <c r="A23" s="4"/>
      <c r="B23" s="19"/>
      <c r="C23" s="19"/>
      <c r="D23" s="19"/>
      <c r="E23" s="21"/>
    </row>
    <row r="24" spans="1:8" ht="15.75" x14ac:dyDescent="0.25">
      <c r="A24" s="48" t="s">
        <v>81</v>
      </c>
      <c r="B24" s="19"/>
      <c r="C24" s="19"/>
      <c r="D24" s="19"/>
      <c r="E24" s="21"/>
    </row>
    <row r="25" spans="1:8" ht="15.75" x14ac:dyDescent="0.25">
      <c r="A25" s="49" t="s">
        <v>82</v>
      </c>
      <c r="B25" s="19"/>
      <c r="C25" s="19"/>
      <c r="D25" s="19"/>
      <c r="E25" s="21"/>
    </row>
    <row r="26" spans="1:8" x14ac:dyDescent="0.25">
      <c r="A26" s="46" t="s">
        <v>84</v>
      </c>
      <c r="B26" s="20">
        <f>SUM(B27:B30)</f>
        <v>473148908</v>
      </c>
      <c r="C26" s="20">
        <f t="shared" ref="C26:E26" si="2">SUM(C27:C30)</f>
        <v>452692024</v>
      </c>
      <c r="D26" s="20">
        <f t="shared" si="2"/>
        <v>160794842</v>
      </c>
      <c r="E26" s="20">
        <f t="shared" si="2"/>
        <v>177604341</v>
      </c>
      <c r="F26" s="20">
        <f>SUM(F27:F30)</f>
        <v>201453560</v>
      </c>
      <c r="G26" s="20">
        <f>SUM(G27:G30)</f>
        <v>310843691</v>
      </c>
      <c r="H26" s="20">
        <f>SUM(H27:H30)</f>
        <v>361289627</v>
      </c>
    </row>
    <row r="27" spans="1:8" x14ac:dyDescent="0.25">
      <c r="A27" s="4" t="s">
        <v>5</v>
      </c>
      <c r="B27" s="19">
        <v>346995053</v>
      </c>
      <c r="C27" s="19">
        <v>334685927</v>
      </c>
      <c r="D27" s="19">
        <v>81364171</v>
      </c>
      <c r="E27" s="21">
        <v>78719232</v>
      </c>
      <c r="F27" s="19">
        <v>87998037</v>
      </c>
      <c r="G27" s="19">
        <v>178897586</v>
      </c>
      <c r="H27" s="19">
        <v>232211153</v>
      </c>
    </row>
    <row r="28" spans="1:8" x14ac:dyDescent="0.25">
      <c r="A28" s="4" t="s">
        <v>89</v>
      </c>
      <c r="B28" s="19"/>
      <c r="C28" s="19"/>
      <c r="D28" s="19"/>
      <c r="E28" s="21"/>
      <c r="F28" s="19"/>
      <c r="G28">
        <v>50302403</v>
      </c>
      <c r="H28">
        <v>46431516</v>
      </c>
    </row>
    <row r="29" spans="1:8" x14ac:dyDescent="0.25">
      <c r="A29" s="4" t="s">
        <v>6</v>
      </c>
      <c r="B29" s="19">
        <v>36324314</v>
      </c>
      <c r="C29" s="19">
        <v>48282241</v>
      </c>
      <c r="D29" s="19">
        <v>25063262</v>
      </c>
      <c r="E29" s="21">
        <v>43633229</v>
      </c>
      <c r="F29" s="19">
        <v>52293360</v>
      </c>
    </row>
    <row r="30" spans="1:8" s="44" customFormat="1" x14ac:dyDescent="0.25">
      <c r="A30" s="4" t="s">
        <v>7</v>
      </c>
      <c r="B30" s="19">
        <v>89829541</v>
      </c>
      <c r="C30" s="19">
        <v>69723856</v>
      </c>
      <c r="D30" s="19">
        <v>54367409</v>
      </c>
      <c r="E30" s="50">
        <v>55251880</v>
      </c>
      <c r="F30" s="19">
        <v>61162163</v>
      </c>
      <c r="G30" s="19">
        <v>81643702</v>
      </c>
      <c r="H30" s="19">
        <v>82646958</v>
      </c>
    </row>
    <row r="31" spans="1:8" x14ac:dyDescent="0.25">
      <c r="A31" s="4"/>
      <c r="B31" s="19"/>
      <c r="C31" s="19"/>
      <c r="D31" s="19"/>
      <c r="E31" s="21"/>
    </row>
    <row r="32" spans="1:8" x14ac:dyDescent="0.25">
      <c r="A32" s="46" t="s">
        <v>85</v>
      </c>
      <c r="B32" s="20">
        <f t="shared" ref="B32:C32" si="3">SUM(B33:B36)</f>
        <v>776421804</v>
      </c>
      <c r="C32" s="20">
        <f t="shared" si="3"/>
        <v>848108591</v>
      </c>
      <c r="D32" s="20">
        <f>SUM(D33:D36)</f>
        <v>1096716113</v>
      </c>
      <c r="E32" s="20">
        <f>SUM(E33:E36)</f>
        <v>1114644327</v>
      </c>
      <c r="F32" s="20">
        <f>SUM(F33:F36)</f>
        <v>1066267366</v>
      </c>
      <c r="G32" s="20">
        <f>SUM(G33:G36)</f>
        <v>924913968</v>
      </c>
      <c r="H32" s="20">
        <f>SUM(H33:H36)</f>
        <v>1255379235</v>
      </c>
    </row>
    <row r="33" spans="1:8" x14ac:dyDescent="0.25">
      <c r="A33" s="4" t="s">
        <v>50</v>
      </c>
      <c r="B33" s="19">
        <v>277490453</v>
      </c>
      <c r="C33" s="19">
        <v>391526971</v>
      </c>
      <c r="D33" s="19">
        <v>559878552</v>
      </c>
      <c r="E33" s="21">
        <v>538509258</v>
      </c>
      <c r="F33" s="19">
        <v>492616080</v>
      </c>
      <c r="G33" s="19">
        <v>391963298</v>
      </c>
      <c r="H33" s="19">
        <v>894817928</v>
      </c>
    </row>
    <row r="34" spans="1:8" x14ac:dyDescent="0.25">
      <c r="A34" s="4" t="s">
        <v>8</v>
      </c>
      <c r="B34" s="19"/>
      <c r="C34" s="19"/>
      <c r="D34" s="19"/>
      <c r="E34" s="21"/>
      <c r="F34" s="19"/>
    </row>
    <row r="35" spans="1:8" x14ac:dyDescent="0.25">
      <c r="A35" s="8" t="s">
        <v>9</v>
      </c>
      <c r="B35" s="19">
        <v>498931351</v>
      </c>
      <c r="C35" s="19">
        <v>456581620</v>
      </c>
      <c r="D35" s="19">
        <v>536837561</v>
      </c>
      <c r="E35" s="21">
        <v>576135069</v>
      </c>
      <c r="F35" s="19">
        <v>573651286</v>
      </c>
      <c r="G35" s="19">
        <v>532950670</v>
      </c>
      <c r="H35" s="19">
        <v>360561307</v>
      </c>
    </row>
    <row r="36" spans="1:8" x14ac:dyDescent="0.25">
      <c r="A36" s="4" t="s">
        <v>10</v>
      </c>
      <c r="B36" s="19"/>
      <c r="C36" s="19"/>
      <c r="D36" s="19"/>
      <c r="E36" s="21"/>
      <c r="F36" s="19"/>
    </row>
    <row r="37" spans="1:8" x14ac:dyDescent="0.25">
      <c r="A37" s="4"/>
      <c r="B37" s="19"/>
      <c r="C37" s="19"/>
      <c r="D37" s="19"/>
      <c r="E37" s="21"/>
    </row>
    <row r="38" spans="1:8" x14ac:dyDescent="0.25">
      <c r="A38" s="46" t="s">
        <v>83</v>
      </c>
      <c r="B38" s="20">
        <f t="shared" ref="B38:H38" si="4">SUM(B39:B42)</f>
        <v>1253181805</v>
      </c>
      <c r="C38" s="20">
        <f t="shared" si="4"/>
        <v>1209038680</v>
      </c>
      <c r="D38" s="20">
        <f t="shared" si="4"/>
        <v>1303216735</v>
      </c>
      <c r="E38" s="20">
        <f t="shared" si="4"/>
        <v>1328192109</v>
      </c>
      <c r="F38" s="20">
        <f t="shared" si="4"/>
        <v>1390445288</v>
      </c>
      <c r="G38" s="20">
        <f t="shared" si="4"/>
        <v>1567544088</v>
      </c>
      <c r="H38" s="20">
        <f t="shared" si="4"/>
        <v>1612506356</v>
      </c>
    </row>
    <row r="39" spans="1:8" x14ac:dyDescent="0.25">
      <c r="A39" s="4" t="s">
        <v>2</v>
      </c>
      <c r="B39" s="19">
        <v>284032980</v>
      </c>
      <c r="C39" s="19">
        <v>284032980</v>
      </c>
      <c r="D39" s="19">
        <v>284032980</v>
      </c>
      <c r="E39" s="21">
        <v>312436278</v>
      </c>
      <c r="F39" s="19">
        <v>312436270</v>
      </c>
      <c r="G39" s="19">
        <v>312436270</v>
      </c>
      <c r="H39" s="19">
        <v>312436270</v>
      </c>
    </row>
    <row r="40" spans="1:8" x14ac:dyDescent="0.25">
      <c r="A40" s="4" t="s">
        <v>33</v>
      </c>
      <c r="B40" s="19">
        <v>4392110</v>
      </c>
      <c r="C40" s="19">
        <v>4392110</v>
      </c>
      <c r="D40" s="19">
        <v>4392110</v>
      </c>
      <c r="E40" s="21">
        <v>4392110</v>
      </c>
      <c r="F40" s="19">
        <v>4392110</v>
      </c>
      <c r="G40" s="19">
        <v>4392110</v>
      </c>
      <c r="H40" s="19">
        <v>4392110</v>
      </c>
    </row>
    <row r="41" spans="1:8" x14ac:dyDescent="0.25">
      <c r="A41" s="4" t="s">
        <v>3</v>
      </c>
      <c r="B41" s="19">
        <v>333150555</v>
      </c>
      <c r="C41" s="19">
        <v>240730111</v>
      </c>
      <c r="D41" s="19">
        <v>-299497</v>
      </c>
      <c r="E41" s="21">
        <v>-239598</v>
      </c>
      <c r="F41" s="19">
        <v>-132192</v>
      </c>
      <c r="G41" s="19">
        <v>-296205</v>
      </c>
      <c r="H41" s="19">
        <v>-245949</v>
      </c>
    </row>
    <row r="42" spans="1:8" x14ac:dyDescent="0.25">
      <c r="A42" s="4" t="s">
        <v>4</v>
      </c>
      <c r="B42" s="19">
        <v>631606160</v>
      </c>
      <c r="C42" s="19">
        <v>679883479</v>
      </c>
      <c r="D42" s="19">
        <v>1015091142</v>
      </c>
      <c r="E42" s="21">
        <v>1011603319</v>
      </c>
      <c r="F42" s="19">
        <v>1073749100</v>
      </c>
      <c r="G42" s="19">
        <v>1251011913</v>
      </c>
      <c r="H42" s="19">
        <v>1295923925</v>
      </c>
    </row>
    <row r="43" spans="1:8" x14ac:dyDescent="0.25">
      <c r="A43" s="4"/>
      <c r="B43" s="19"/>
      <c r="C43" s="19"/>
      <c r="D43" s="19"/>
      <c r="E43" s="21"/>
    </row>
    <row r="44" spans="1:8" ht="15.75" thickBot="1" x14ac:dyDescent="0.3">
      <c r="A44" s="3"/>
      <c r="B44" s="22">
        <f>(B32+B26+B38)</f>
        <v>2502752517</v>
      </c>
      <c r="C44" s="22">
        <f>(C32+C26+C38)-1</f>
        <v>2509839294</v>
      </c>
      <c r="D44" s="22">
        <f t="shared" ref="D44:H44" si="5">(D32+D26+D38)</f>
        <v>2560727690</v>
      </c>
      <c r="E44" s="22">
        <f t="shared" si="5"/>
        <v>2620440777</v>
      </c>
      <c r="F44" s="22">
        <f t="shared" si="5"/>
        <v>2658166214</v>
      </c>
      <c r="G44" s="22">
        <f t="shared" si="5"/>
        <v>2803301747</v>
      </c>
      <c r="H44" s="22">
        <f t="shared" si="5"/>
        <v>3229175218</v>
      </c>
    </row>
    <row r="45" spans="1:8" ht="9" customHeight="1" thickTop="1" x14ac:dyDescent="0.25">
      <c r="A45" s="4"/>
      <c r="B45" s="19"/>
      <c r="C45" s="19"/>
      <c r="D45" s="19"/>
      <c r="E45" s="21"/>
    </row>
    <row r="46" spans="1:8" x14ac:dyDescent="0.25">
      <c r="A46" s="45" t="s">
        <v>86</v>
      </c>
      <c r="B46" s="30">
        <f t="shared" ref="B46:H46" si="6">B38/(B39/10)</f>
        <v>44.120996265997</v>
      </c>
      <c r="C46" s="30">
        <f t="shared" si="6"/>
        <v>42.566841357647974</v>
      </c>
      <c r="D46" s="30">
        <f t="shared" si="6"/>
        <v>45.882585008262069</v>
      </c>
      <c r="E46" s="30">
        <f t="shared" si="6"/>
        <v>42.51081588547153</v>
      </c>
      <c r="F46" s="30">
        <f t="shared" si="6"/>
        <v>44.503325046096599</v>
      </c>
      <c r="G46" s="30">
        <f t="shared" si="6"/>
        <v>50.171642620109374</v>
      </c>
      <c r="H46" s="30">
        <f t="shared" si="6"/>
        <v>51.610728677563586</v>
      </c>
    </row>
    <row r="47" spans="1:8" x14ac:dyDescent="0.25">
      <c r="A47" s="45" t="s">
        <v>87</v>
      </c>
      <c r="B47" s="19">
        <f>B39/10</f>
        <v>28403298</v>
      </c>
      <c r="C47" s="19">
        <f t="shared" ref="C47:H47" si="7">C39/10</f>
        <v>28403298</v>
      </c>
      <c r="D47" s="19">
        <f t="shared" si="7"/>
        <v>28403298</v>
      </c>
      <c r="E47" s="19">
        <f t="shared" si="7"/>
        <v>31243627.800000001</v>
      </c>
      <c r="F47" s="19">
        <f t="shared" si="7"/>
        <v>31243627</v>
      </c>
      <c r="G47" s="19">
        <f t="shared" si="7"/>
        <v>31243627</v>
      </c>
      <c r="H47" s="19">
        <f t="shared" si="7"/>
        <v>31243627</v>
      </c>
    </row>
    <row r="48" spans="1:8" x14ac:dyDescent="0.25">
      <c r="A48" s="3"/>
      <c r="B48" s="20"/>
      <c r="C48" s="20"/>
      <c r="D48" s="20"/>
      <c r="E48" s="20"/>
    </row>
    <row r="49" spans="1:5" x14ac:dyDescent="0.25">
      <c r="A49" s="3"/>
      <c r="B49" s="20"/>
      <c r="C49" s="20"/>
      <c r="D49" s="20"/>
      <c r="E49" s="20"/>
    </row>
    <row r="50" spans="1:5" x14ac:dyDescent="0.25">
      <c r="A50" s="4"/>
      <c r="B50" s="24"/>
      <c r="C50" s="24"/>
      <c r="D50" s="19"/>
      <c r="E50" s="21"/>
    </row>
    <row r="51" spans="1:5" x14ac:dyDescent="0.25">
      <c r="A51" s="4"/>
      <c r="B51" s="24"/>
      <c r="C51" s="24"/>
      <c r="D51" s="19"/>
      <c r="E51" s="21"/>
    </row>
    <row r="52" spans="1:5" x14ac:dyDescent="0.25">
      <c r="A52" s="3"/>
      <c r="B52" s="20"/>
      <c r="C52" s="20"/>
      <c r="D52" s="20"/>
      <c r="E52" s="20"/>
    </row>
    <row r="53" spans="1:5" x14ac:dyDescent="0.25">
      <c r="A53" s="3"/>
      <c r="B53" s="25"/>
      <c r="C53" s="25"/>
      <c r="D53" s="24"/>
      <c r="E53" s="21"/>
    </row>
    <row r="54" spans="1:5" x14ac:dyDescent="0.25">
      <c r="A54" s="9"/>
      <c r="B54" s="26"/>
      <c r="C54" s="26"/>
      <c r="D54" s="26"/>
      <c r="E54" s="27"/>
    </row>
    <row r="55" spans="1:5" x14ac:dyDescent="0.25">
      <c r="A55" s="13"/>
      <c r="B55" s="19"/>
      <c r="C55" s="19"/>
      <c r="D55" s="19"/>
      <c r="E55" s="19"/>
    </row>
    <row r="56" spans="1:5" x14ac:dyDescent="0.25">
      <c r="A56" s="4"/>
      <c r="B56" s="19"/>
      <c r="C56" s="19"/>
      <c r="D56" s="19"/>
      <c r="E56" s="21"/>
    </row>
    <row r="57" spans="1:5" x14ac:dyDescent="0.25">
      <c r="A57" s="4"/>
      <c r="B57" s="19"/>
      <c r="C57" s="19"/>
      <c r="D57" s="19"/>
      <c r="E57" s="21"/>
    </row>
    <row r="58" spans="1:5" x14ac:dyDescent="0.25">
      <c r="A58" s="3"/>
      <c r="B58" s="20"/>
      <c r="C58" s="20"/>
      <c r="D58" s="20"/>
      <c r="E58" s="20"/>
    </row>
    <row r="59" spans="1:5" x14ac:dyDescent="0.25">
      <c r="A59" s="3"/>
      <c r="B59" s="20"/>
      <c r="C59" s="20"/>
      <c r="D59" s="20"/>
      <c r="E59" s="20"/>
    </row>
    <row r="60" spans="1:5" x14ac:dyDescent="0.25">
      <c r="A60" s="4"/>
      <c r="B60" s="19"/>
      <c r="C60" s="24"/>
      <c r="D60" s="19"/>
      <c r="E60" s="21"/>
    </row>
    <row r="61" spans="1:5" x14ac:dyDescent="0.25">
      <c r="A61" s="4"/>
      <c r="B61" s="19"/>
      <c r="C61" s="25"/>
      <c r="D61" s="19"/>
      <c r="E61" s="21"/>
    </row>
    <row r="62" spans="1:5" x14ac:dyDescent="0.25">
      <c r="A62" s="16"/>
      <c r="B62" s="20"/>
      <c r="C62" s="20"/>
      <c r="D62" s="20"/>
      <c r="E62" s="20"/>
    </row>
    <row r="63" spans="1:5" x14ac:dyDescent="0.25">
      <c r="A63" s="3"/>
      <c r="B63" s="19"/>
      <c r="C63" s="19"/>
      <c r="D63" s="19"/>
      <c r="E63" s="21"/>
    </row>
    <row r="64" spans="1:5" x14ac:dyDescent="0.25">
      <c r="A64" s="3"/>
      <c r="B64" s="20"/>
      <c r="C64" s="20"/>
      <c r="D64" s="20"/>
      <c r="E64" s="20"/>
    </row>
    <row r="65" spans="1:12" x14ac:dyDescent="0.25">
      <c r="A65" s="4"/>
      <c r="B65" s="19"/>
      <c r="C65" s="19"/>
      <c r="D65" s="19"/>
      <c r="E65" s="21"/>
    </row>
    <row r="66" spans="1:12" x14ac:dyDescent="0.25">
      <c r="A66" s="4"/>
      <c r="B66" s="19"/>
      <c r="C66" s="19"/>
      <c r="D66" s="19"/>
      <c r="E66" s="21"/>
    </row>
    <row r="67" spans="1:12" x14ac:dyDescent="0.25">
      <c r="A67" s="8"/>
      <c r="B67" s="20"/>
      <c r="C67" s="20"/>
      <c r="D67" s="20"/>
      <c r="E67" s="20"/>
    </row>
    <row r="68" spans="1:12" x14ac:dyDescent="0.25">
      <c r="A68" s="4"/>
      <c r="B68" s="19"/>
      <c r="C68" s="19"/>
      <c r="D68" s="19"/>
      <c r="E68" s="21"/>
    </row>
    <row r="69" spans="1:12" x14ac:dyDescent="0.25">
      <c r="A69" s="3"/>
      <c r="B69" s="23"/>
      <c r="C69" s="28"/>
      <c r="D69" s="19"/>
      <c r="E69" s="21"/>
    </row>
    <row r="70" spans="1:12" x14ac:dyDescent="0.25">
      <c r="A70" s="4"/>
      <c r="B70" s="19"/>
      <c r="C70" s="19"/>
      <c r="D70" s="19"/>
      <c r="E70" s="21"/>
    </row>
    <row r="71" spans="1:12" ht="12" customHeight="1" x14ac:dyDescent="0.25">
      <c r="A71" s="4"/>
      <c r="B71" s="19"/>
      <c r="C71" s="19"/>
      <c r="D71" s="19"/>
      <c r="E71" s="21"/>
    </row>
    <row r="72" spans="1:12" ht="3" customHeight="1" x14ac:dyDescent="0.25">
      <c r="A72" s="11"/>
      <c r="B72" s="11"/>
      <c r="C72" s="11"/>
      <c r="D72" s="11"/>
      <c r="E72" s="2"/>
      <c r="F72" s="17"/>
      <c r="G72" s="17"/>
      <c r="H72" s="17"/>
      <c r="I72" s="17"/>
      <c r="J72" s="17"/>
      <c r="K72" s="17"/>
      <c r="L72" s="17"/>
    </row>
    <row r="73" spans="1:12" ht="10.5" customHeight="1" x14ac:dyDescent="0.25">
      <c r="A73" s="4"/>
      <c r="B73" s="4"/>
      <c r="C73" s="4"/>
      <c r="D73" s="4"/>
    </row>
    <row r="74" spans="1:12" ht="18" x14ac:dyDescent="0.25">
      <c r="A74" s="5"/>
      <c r="B74" s="4"/>
      <c r="C74" s="4"/>
      <c r="D74" s="4"/>
    </row>
    <row r="75" spans="1:12" x14ac:dyDescent="0.25">
      <c r="A75" s="3"/>
      <c r="B75" s="4"/>
      <c r="C75" s="4"/>
      <c r="D75" s="4"/>
    </row>
    <row r="76" spans="1:12" x14ac:dyDescent="0.25">
      <c r="A76" s="3"/>
      <c r="B76" s="4"/>
      <c r="C76" s="4"/>
      <c r="D76" s="4"/>
    </row>
    <row r="77" spans="1:12" x14ac:dyDescent="0.25">
      <c r="A77" s="4"/>
      <c r="B77" s="6"/>
      <c r="C77" s="10"/>
      <c r="D77" s="6"/>
      <c r="E77" s="1"/>
    </row>
    <row r="78" spans="1:12" x14ac:dyDescent="0.25">
      <c r="A78" s="4"/>
      <c r="B78" s="6"/>
      <c r="C78" s="10"/>
      <c r="D78" s="6"/>
      <c r="E78" s="1"/>
    </row>
    <row r="79" spans="1:12" x14ac:dyDescent="0.25">
      <c r="A79" s="3"/>
      <c r="B79" s="7"/>
      <c r="C79" s="7"/>
      <c r="D79" s="7"/>
      <c r="E79" s="7"/>
    </row>
    <row r="80" spans="1:12" x14ac:dyDescent="0.25">
      <c r="A80" s="4"/>
      <c r="B80" s="6"/>
      <c r="C80" s="10"/>
      <c r="D80" s="6"/>
      <c r="E80" s="1"/>
    </row>
    <row r="81" spans="1:5" x14ac:dyDescent="0.25">
      <c r="A81" s="4"/>
      <c r="B81" s="6"/>
      <c r="C81" s="10"/>
      <c r="D81" s="6"/>
      <c r="E81" s="1"/>
    </row>
    <row r="82" spans="1:5" x14ac:dyDescent="0.25">
      <c r="A82" s="3"/>
      <c r="B82" s="7"/>
      <c r="C82" s="7"/>
      <c r="D82" s="7"/>
      <c r="E82" s="7"/>
    </row>
    <row r="83" spans="1:5" x14ac:dyDescent="0.25">
      <c r="A83" s="4"/>
      <c r="B83" s="4"/>
      <c r="C83" s="4"/>
      <c r="D83" s="4"/>
    </row>
    <row r="84" spans="1:5" x14ac:dyDescent="0.25">
      <c r="A84" s="3"/>
      <c r="B84" s="4"/>
      <c r="C84" s="4"/>
      <c r="D84" s="4"/>
    </row>
    <row r="85" spans="1:5" x14ac:dyDescent="0.25">
      <c r="A85" s="4"/>
      <c r="B85" s="6"/>
      <c r="C85" s="10"/>
      <c r="D85" s="6"/>
      <c r="E85" s="1"/>
    </row>
    <row r="86" spans="1:5" x14ac:dyDescent="0.25">
      <c r="A86" s="4"/>
      <c r="B86" s="6"/>
      <c r="C86" s="10"/>
      <c r="D86" s="6"/>
      <c r="E86" s="1"/>
    </row>
    <row r="87" spans="1:5" x14ac:dyDescent="0.25">
      <c r="A87" s="4"/>
      <c r="B87" s="6"/>
      <c r="C87" s="12"/>
      <c r="D87" s="6"/>
      <c r="E87" s="1"/>
    </row>
    <row r="88" spans="1:5" x14ac:dyDescent="0.25">
      <c r="A88" s="4"/>
      <c r="B88" s="6"/>
      <c r="C88" s="10"/>
      <c r="D88" s="6"/>
      <c r="E88" s="1"/>
    </row>
    <row r="89" spans="1:5" x14ac:dyDescent="0.25">
      <c r="A89" s="4"/>
      <c r="B89" s="6"/>
      <c r="C89" s="10"/>
      <c r="D89" s="6"/>
      <c r="E89" s="1"/>
    </row>
    <row r="90" spans="1:5" x14ac:dyDescent="0.25">
      <c r="A90" s="3"/>
      <c r="B90" s="7"/>
      <c r="C90" s="7"/>
      <c r="D90" s="7"/>
      <c r="E90" s="7"/>
    </row>
    <row r="91" spans="1:5" x14ac:dyDescent="0.25">
      <c r="A91" s="4"/>
      <c r="B91" s="4"/>
      <c r="C91" s="4"/>
      <c r="D91" s="4"/>
    </row>
    <row r="92" spans="1:5" x14ac:dyDescent="0.25">
      <c r="A92" s="3"/>
      <c r="B92" s="4"/>
      <c r="C92" s="4"/>
      <c r="D92" s="4"/>
    </row>
    <row r="93" spans="1:5" x14ac:dyDescent="0.25">
      <c r="A93" s="4"/>
      <c r="B93" s="6"/>
      <c r="C93" s="10"/>
      <c r="D93" s="6"/>
      <c r="E93" s="1"/>
    </row>
    <row r="94" spans="1:5" x14ac:dyDescent="0.25">
      <c r="A94" s="4"/>
      <c r="B94" s="6"/>
      <c r="C94" s="10"/>
      <c r="D94" s="6"/>
      <c r="E94" s="1"/>
    </row>
    <row r="95" spans="1:5" x14ac:dyDescent="0.25">
      <c r="A95" s="4"/>
      <c r="B95" s="6"/>
      <c r="C95" s="10"/>
      <c r="D95" s="6"/>
      <c r="E95" s="1"/>
    </row>
    <row r="96" spans="1:5" x14ac:dyDescent="0.25">
      <c r="A96" s="4"/>
      <c r="B96" s="6"/>
      <c r="C96" s="10"/>
      <c r="D96" s="4"/>
    </row>
    <row r="97" spans="1:5" x14ac:dyDescent="0.25">
      <c r="A97" s="3"/>
      <c r="B97" s="7"/>
      <c r="C97" s="7"/>
      <c r="D97" s="7"/>
      <c r="E97" s="7"/>
    </row>
    <row r="98" spans="1:5" x14ac:dyDescent="0.25">
      <c r="A98" s="4"/>
      <c r="B98" s="4"/>
      <c r="C98" s="4"/>
      <c r="D98" s="4"/>
    </row>
    <row r="99" spans="1:5" x14ac:dyDescent="0.25">
      <c r="A99" s="4"/>
      <c r="B99" s="6"/>
      <c r="C99" s="10"/>
      <c r="D99" s="6"/>
      <c r="E99" s="1"/>
    </row>
    <row r="100" spans="1:5" x14ac:dyDescent="0.25">
      <c r="A100" s="4"/>
      <c r="B100" s="6"/>
      <c r="C100" s="10"/>
      <c r="D100" s="6"/>
      <c r="E100" s="1"/>
    </row>
    <row r="101" spans="1:5" x14ac:dyDescent="0.25">
      <c r="A101" s="3"/>
      <c r="B101" s="7"/>
      <c r="C101" s="7"/>
      <c r="D101" s="7"/>
      <c r="E101" s="7"/>
    </row>
    <row r="102" spans="1:5" x14ac:dyDescent="0.25">
      <c r="A102" s="4"/>
      <c r="B102" s="4"/>
      <c r="C102" s="4"/>
      <c r="D102" s="4"/>
    </row>
    <row r="103" spans="1:5" x14ac:dyDescent="0.25">
      <c r="A103" s="3"/>
      <c r="B103" s="15"/>
      <c r="C103" s="14"/>
      <c r="D103" s="4"/>
    </row>
    <row r="104" spans="1:5" x14ac:dyDescent="0.25">
      <c r="A104" s="3"/>
      <c r="B104" s="18"/>
      <c r="C104" s="18"/>
      <c r="D104" s="18"/>
      <c r="E104" s="1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xSplit="1" ySplit="4" topLeftCell="G14" activePane="bottomRight" state="frozen"/>
      <selection pane="topRight" activeCell="B1" sqref="B1"/>
      <selection pane="bottomLeft" activeCell="A3" sqref="A3"/>
      <selection pane="bottomRight" activeCell="H21" sqref="H21"/>
    </sheetView>
  </sheetViews>
  <sheetFormatPr defaultRowHeight="15" x14ac:dyDescent="0.25"/>
  <cols>
    <col min="1" max="1" width="46.42578125" customWidth="1"/>
    <col min="2" max="2" width="20.42578125" bestFit="1" customWidth="1"/>
    <col min="3" max="3" width="21.28515625" bestFit="1" customWidth="1"/>
    <col min="4" max="5" width="17.28515625" bestFit="1" customWidth="1"/>
    <col min="6" max="6" width="16.85546875" bestFit="1" customWidth="1"/>
    <col min="7" max="8" width="17.28515625" bestFit="1" customWidth="1"/>
  </cols>
  <sheetData>
    <row r="1" spans="1:8" ht="15.75" x14ac:dyDescent="0.25">
      <c r="A1" s="43" t="s">
        <v>39</v>
      </c>
      <c r="B1" s="34"/>
      <c r="C1" s="34"/>
      <c r="D1" s="34"/>
      <c r="E1" s="34"/>
    </row>
    <row r="2" spans="1:8" x14ac:dyDescent="0.25">
      <c r="A2" s="36" t="s">
        <v>65</v>
      </c>
      <c r="B2" s="34"/>
      <c r="C2" s="34"/>
      <c r="D2" s="34"/>
      <c r="E2" s="34"/>
    </row>
    <row r="3" spans="1:8" ht="15.75" x14ac:dyDescent="0.25">
      <c r="A3" s="36" t="s">
        <v>54</v>
      </c>
      <c r="B3" s="41" t="s">
        <v>47</v>
      </c>
      <c r="C3" s="41" t="s">
        <v>48</v>
      </c>
      <c r="D3" s="41" t="s">
        <v>49</v>
      </c>
      <c r="E3" s="41" t="s">
        <v>47</v>
      </c>
      <c r="F3" s="41" t="s">
        <v>48</v>
      </c>
      <c r="G3" s="41" t="s">
        <v>49</v>
      </c>
      <c r="H3" s="41" t="s">
        <v>47</v>
      </c>
    </row>
    <row r="4" spans="1:8" ht="15.75" x14ac:dyDescent="0.25">
      <c r="B4" s="42">
        <v>43100</v>
      </c>
      <c r="C4" s="42">
        <v>43190</v>
      </c>
      <c r="D4" s="42">
        <v>43373</v>
      </c>
      <c r="E4" s="42">
        <v>43465</v>
      </c>
      <c r="F4" s="42">
        <v>43555</v>
      </c>
      <c r="G4" s="52">
        <v>43738</v>
      </c>
      <c r="H4" s="52">
        <v>43830</v>
      </c>
    </row>
    <row r="5" spans="1:8" x14ac:dyDescent="0.25">
      <c r="A5" s="45" t="s">
        <v>66</v>
      </c>
      <c r="B5" s="19">
        <v>2469779682</v>
      </c>
      <c r="C5" s="19">
        <v>3497907314</v>
      </c>
      <c r="D5" s="19">
        <v>1325315796</v>
      </c>
      <c r="E5" s="21">
        <v>2571471628</v>
      </c>
      <c r="F5" s="19">
        <v>3818662023</v>
      </c>
      <c r="G5" s="19">
        <v>1534629568</v>
      </c>
      <c r="H5" s="1">
        <v>3068656223</v>
      </c>
    </row>
    <row r="6" spans="1:8" ht="15.75" thickBot="1" x14ac:dyDescent="0.3">
      <c r="A6" t="s">
        <v>14</v>
      </c>
      <c r="B6" s="29">
        <v>1467599537</v>
      </c>
      <c r="C6" s="29">
        <v>2050121027</v>
      </c>
      <c r="D6" s="29">
        <v>778489840</v>
      </c>
      <c r="E6" s="31">
        <v>1522399718</v>
      </c>
      <c r="F6" s="39">
        <v>2231941524</v>
      </c>
      <c r="G6" s="39">
        <v>899546511</v>
      </c>
      <c r="H6" s="39">
        <v>1804427683</v>
      </c>
    </row>
    <row r="7" spans="1:8" x14ac:dyDescent="0.25">
      <c r="A7" s="45" t="s">
        <v>67</v>
      </c>
      <c r="B7" s="20">
        <f t="shared" ref="B7:H7" si="0">B5-B6</f>
        <v>1002180145</v>
      </c>
      <c r="C7" s="20">
        <f t="shared" si="0"/>
        <v>1447786287</v>
      </c>
      <c r="D7" s="20">
        <f>D5-D6</f>
        <v>546825956</v>
      </c>
      <c r="E7" s="20">
        <f t="shared" si="0"/>
        <v>1049071910</v>
      </c>
      <c r="F7" s="20">
        <f t="shared" si="0"/>
        <v>1586720499</v>
      </c>
      <c r="G7" s="20">
        <f t="shared" si="0"/>
        <v>635083057</v>
      </c>
      <c r="H7" s="20">
        <f t="shared" si="0"/>
        <v>1264228540</v>
      </c>
    </row>
    <row r="8" spans="1:8" x14ac:dyDescent="0.25">
      <c r="A8" s="45" t="s">
        <v>68</v>
      </c>
      <c r="B8" s="20">
        <f>SUM(B9:B10)</f>
        <v>761732912</v>
      </c>
      <c r="C8" s="20">
        <f>SUM(C9:C10)</f>
        <v>1129531268</v>
      </c>
      <c r="D8" s="20">
        <f>SUM(D9:D10)</f>
        <v>436646115</v>
      </c>
      <c r="E8" s="20">
        <f>SUM(E9:E10)</f>
        <v>787523087</v>
      </c>
      <c r="F8" s="20">
        <f>SUM(F9:F10)</f>
        <v>1230248120</v>
      </c>
      <c r="G8" s="20">
        <f t="shared" ref="G8:H8" si="1">SUM(G9:G10)</f>
        <v>501921989</v>
      </c>
      <c r="H8" s="20">
        <f t="shared" si="1"/>
        <v>932758319</v>
      </c>
    </row>
    <row r="9" spans="1:8" x14ac:dyDescent="0.25">
      <c r="A9" s="4" t="s">
        <v>15</v>
      </c>
      <c r="B9" s="24">
        <v>55058922</v>
      </c>
      <c r="C9" s="24">
        <v>86854146</v>
      </c>
      <c r="D9" s="19">
        <v>29786319</v>
      </c>
      <c r="E9" s="21">
        <v>57861255</v>
      </c>
      <c r="F9" s="19">
        <v>94065957</v>
      </c>
      <c r="G9" s="19">
        <v>34061086</v>
      </c>
      <c r="H9" s="19">
        <v>70508180</v>
      </c>
    </row>
    <row r="10" spans="1:8" x14ac:dyDescent="0.25">
      <c r="A10" s="4" t="s">
        <v>16</v>
      </c>
      <c r="B10" s="24">
        <v>706673990</v>
      </c>
      <c r="C10" s="24">
        <v>1042677122</v>
      </c>
      <c r="D10" s="19">
        <v>406859796</v>
      </c>
      <c r="E10" s="21">
        <v>729661832</v>
      </c>
      <c r="F10" s="19">
        <v>1136182163</v>
      </c>
      <c r="G10" s="19">
        <v>467860903</v>
      </c>
      <c r="H10" s="19">
        <v>862250139</v>
      </c>
    </row>
    <row r="11" spans="1:8" x14ac:dyDescent="0.25">
      <c r="A11" s="45" t="s">
        <v>69</v>
      </c>
      <c r="B11" s="20">
        <f t="shared" ref="B11:D11" si="2">B7-B8</f>
        <v>240447233</v>
      </c>
      <c r="C11" s="20">
        <f t="shared" si="2"/>
        <v>318255019</v>
      </c>
      <c r="D11" s="20">
        <f t="shared" si="2"/>
        <v>110179841</v>
      </c>
      <c r="E11" s="20">
        <f>E7-E8</f>
        <v>261548823</v>
      </c>
      <c r="F11" s="20">
        <f>F7-F8</f>
        <v>356472379</v>
      </c>
      <c r="G11" s="20">
        <f t="shared" ref="G11:H11" si="3">G7-G8</f>
        <v>133161068</v>
      </c>
      <c r="H11" s="20">
        <f t="shared" si="3"/>
        <v>331470221</v>
      </c>
    </row>
    <row r="12" spans="1:8" x14ac:dyDescent="0.25">
      <c r="A12" s="47" t="s">
        <v>70</v>
      </c>
      <c r="B12" s="20"/>
      <c r="C12" s="20"/>
      <c r="D12" s="20"/>
      <c r="E12" s="20"/>
      <c r="F12" s="20"/>
    </row>
    <row r="13" spans="1:8" x14ac:dyDescent="0.25">
      <c r="A13" s="4" t="s">
        <v>17</v>
      </c>
      <c r="B13" s="24">
        <v>17847994</v>
      </c>
      <c r="C13" s="24">
        <v>28816005</v>
      </c>
      <c r="D13" s="24">
        <v>3352460</v>
      </c>
      <c r="E13" s="21">
        <v>6601496</v>
      </c>
      <c r="F13" s="39">
        <v>9634487</v>
      </c>
      <c r="G13" s="39">
        <v>7731357</v>
      </c>
      <c r="H13" s="39">
        <v>16708992</v>
      </c>
    </row>
    <row r="14" spans="1:8" x14ac:dyDescent="0.25">
      <c r="A14" s="9" t="s">
        <v>18</v>
      </c>
      <c r="B14" s="26">
        <v>350798</v>
      </c>
      <c r="C14" s="26">
        <v>629758</v>
      </c>
      <c r="D14" s="26">
        <v>50760</v>
      </c>
      <c r="E14" s="32">
        <v>890125</v>
      </c>
      <c r="F14" s="39">
        <v>952665</v>
      </c>
      <c r="G14" s="39">
        <v>68900</v>
      </c>
      <c r="H14" s="39">
        <v>782831</v>
      </c>
    </row>
    <row r="15" spans="1:8" x14ac:dyDescent="0.25">
      <c r="A15" s="45" t="s">
        <v>71</v>
      </c>
      <c r="B15" s="20">
        <f t="shared" ref="B15:H15" si="4">B11+B14-B13</f>
        <v>222950037</v>
      </c>
      <c r="C15" s="20">
        <f t="shared" si="4"/>
        <v>290068772</v>
      </c>
      <c r="D15" s="20">
        <f t="shared" si="4"/>
        <v>106878141</v>
      </c>
      <c r="E15" s="20">
        <f t="shared" si="4"/>
        <v>255837452</v>
      </c>
      <c r="F15" s="20">
        <f t="shared" si="4"/>
        <v>347790557</v>
      </c>
      <c r="G15" s="20">
        <f t="shared" si="4"/>
        <v>125498611</v>
      </c>
      <c r="H15" s="20">
        <f t="shared" si="4"/>
        <v>315544060</v>
      </c>
    </row>
    <row r="16" spans="1:8" x14ac:dyDescent="0.25">
      <c r="A16" s="4" t="s">
        <v>21</v>
      </c>
      <c r="B16" s="19">
        <v>10616668</v>
      </c>
      <c r="C16" s="19">
        <v>13812799</v>
      </c>
      <c r="D16" s="19">
        <v>5343907</v>
      </c>
      <c r="E16" s="21">
        <v>12182736</v>
      </c>
      <c r="F16" s="39">
        <v>16561455</v>
      </c>
      <c r="G16" s="39">
        <v>6274931</v>
      </c>
      <c r="H16" s="39">
        <v>15025908</v>
      </c>
    </row>
    <row r="17" spans="1:13" x14ac:dyDescent="0.25">
      <c r="A17" s="4" t="s">
        <v>40</v>
      </c>
      <c r="B17" s="19"/>
      <c r="C17" s="19"/>
      <c r="D17" s="19"/>
      <c r="E17" s="21"/>
      <c r="F17" s="39"/>
    </row>
    <row r="18" spans="1:13" x14ac:dyDescent="0.25">
      <c r="A18" s="45" t="s">
        <v>72</v>
      </c>
      <c r="B18" s="20">
        <f t="shared" ref="B18:C18" si="5">B15-B16-B17</f>
        <v>212333369</v>
      </c>
      <c r="C18" s="20">
        <f t="shared" si="5"/>
        <v>276255973</v>
      </c>
      <c r="D18" s="20">
        <f>D15-D16</f>
        <v>101534234</v>
      </c>
      <c r="E18" s="20">
        <f>E15-E16-E17</f>
        <v>243654716</v>
      </c>
      <c r="F18" s="20">
        <f>F15-F16-F17</f>
        <v>331229102</v>
      </c>
      <c r="G18" s="20">
        <f t="shared" ref="G18:H18" si="6">G15-G16-G17</f>
        <v>119223680</v>
      </c>
      <c r="H18" s="20">
        <f t="shared" si="6"/>
        <v>300518152</v>
      </c>
    </row>
    <row r="19" spans="1:13" x14ac:dyDescent="0.25">
      <c r="A19" s="46" t="s">
        <v>73</v>
      </c>
      <c r="B19" s="20">
        <f t="shared" ref="B19:H19" si="7">SUM(B20:B21)</f>
        <v>-43226823</v>
      </c>
      <c r="C19" s="20">
        <f t="shared" si="7"/>
        <v>-58872108</v>
      </c>
      <c r="D19" s="20">
        <f t="shared" si="7"/>
        <v>-25383559</v>
      </c>
      <c r="E19" s="20">
        <f t="shared" si="7"/>
        <v>-57378671</v>
      </c>
      <c r="F19" s="20">
        <f t="shared" si="7"/>
        <v>-82807275</v>
      </c>
      <c r="G19" s="20">
        <f t="shared" si="7"/>
        <v>0</v>
      </c>
      <c r="H19" s="20">
        <f t="shared" si="7"/>
        <v>-72457499</v>
      </c>
    </row>
    <row r="20" spans="1:13" x14ac:dyDescent="0.25">
      <c r="A20" s="4" t="s">
        <v>19</v>
      </c>
      <c r="B20" s="19">
        <v>-47691474</v>
      </c>
      <c r="C20" s="24">
        <v>-64244205</v>
      </c>
      <c r="D20" s="19">
        <v>-24493871</v>
      </c>
      <c r="E20" s="21">
        <v>-59146175</v>
      </c>
      <c r="F20" s="19">
        <v>-75141423</v>
      </c>
      <c r="H20" s="19">
        <v>-75233517</v>
      </c>
    </row>
    <row r="21" spans="1:13" x14ac:dyDescent="0.25">
      <c r="A21" s="4" t="s">
        <v>20</v>
      </c>
      <c r="B21" s="19">
        <v>4464651</v>
      </c>
      <c r="C21" s="24">
        <v>5372097</v>
      </c>
      <c r="D21" s="19">
        <v>-889688</v>
      </c>
      <c r="E21" s="21">
        <v>1767504</v>
      </c>
      <c r="F21" s="19">
        <v>-7665852</v>
      </c>
      <c r="H21" s="19">
        <v>2776018</v>
      </c>
    </row>
    <row r="22" spans="1:13" x14ac:dyDescent="0.25">
      <c r="A22" s="45" t="s">
        <v>74</v>
      </c>
      <c r="B22" s="20">
        <f t="shared" ref="B22:D22" si="8">SUM(B18:B19)</f>
        <v>169106546</v>
      </c>
      <c r="C22" s="20">
        <f t="shared" si="8"/>
        <v>217383865</v>
      </c>
      <c r="D22" s="20">
        <f t="shared" si="8"/>
        <v>76150675</v>
      </c>
      <c r="E22" s="20">
        <f>SUM(E18:E19)</f>
        <v>186276045</v>
      </c>
      <c r="F22" s="20">
        <f>SUM(F18:F19)</f>
        <v>248421827</v>
      </c>
      <c r="G22" s="20">
        <f t="shared" ref="G22:H22" si="9">SUM(G18:G19)</f>
        <v>119223680</v>
      </c>
      <c r="H22" s="20">
        <f t="shared" si="9"/>
        <v>228060653</v>
      </c>
    </row>
    <row r="23" spans="1:13" x14ac:dyDescent="0.25">
      <c r="B23" s="30"/>
      <c r="C23" s="30"/>
      <c r="D23" s="30"/>
      <c r="E23" s="30"/>
    </row>
    <row r="24" spans="1:13" x14ac:dyDescent="0.25">
      <c r="A24" s="45" t="s">
        <v>75</v>
      </c>
      <c r="B24" s="33">
        <f>B22/('1'!B39/10)</f>
        <v>5.9537644536912584</v>
      </c>
      <c r="C24" s="33">
        <f>C22/('1'!C39/10)</f>
        <v>7.6534726706736658</v>
      </c>
      <c r="D24" s="33">
        <f>D22/('1'!D39/10)</f>
        <v>2.6810504540705096</v>
      </c>
      <c r="E24" s="33">
        <f>E22/('1'!E39/10)</f>
        <v>5.9620491638298159</v>
      </c>
      <c r="F24" s="33">
        <f>F22/('1'!F39/10)</f>
        <v>7.9511199836049764</v>
      </c>
      <c r="G24" s="33">
        <f>G22/('1'!G39/10)</f>
        <v>3.8159359667173085</v>
      </c>
      <c r="H24" s="33">
        <f>H22/('1'!H39/10)</f>
        <v>7.2994295124570527</v>
      </c>
      <c r="I24" s="33"/>
      <c r="J24" s="33"/>
      <c r="K24" s="33"/>
      <c r="L24" s="33"/>
      <c r="M24" s="33"/>
    </row>
    <row r="25" spans="1:13" x14ac:dyDescent="0.25">
      <c r="A25" s="47" t="s">
        <v>76</v>
      </c>
      <c r="B25" s="19">
        <f>'1'!B39/10</f>
        <v>28403298</v>
      </c>
      <c r="C25" s="19">
        <f>'1'!C39/10</f>
        <v>28403298</v>
      </c>
      <c r="D25" s="19">
        <f>'1'!D39/10</f>
        <v>28403298</v>
      </c>
      <c r="E25" s="19">
        <f>'1'!E39/10</f>
        <v>31243627.800000001</v>
      </c>
      <c r="F25" s="19">
        <f>'1'!F39/10</f>
        <v>31243627</v>
      </c>
      <c r="G25" s="19">
        <f>'1'!G39/10</f>
        <v>31243627</v>
      </c>
      <c r="H25" s="19">
        <f>'1'!H39/10</f>
        <v>31243627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xSplit="1" ySplit="5" topLeftCell="G24" activePane="bottomRight" state="frozen"/>
      <selection pane="topRight" activeCell="B1" sqref="B1"/>
      <selection pane="bottomLeft" activeCell="A4" sqref="A4"/>
      <selection pane="bottomRight" activeCell="L37" sqref="L37"/>
    </sheetView>
  </sheetViews>
  <sheetFormatPr defaultRowHeight="15" x14ac:dyDescent="0.25"/>
  <cols>
    <col min="1" max="1" width="49.42578125" bestFit="1" customWidth="1"/>
    <col min="2" max="2" width="18.28515625" customWidth="1"/>
    <col min="3" max="5" width="16.42578125" bestFit="1" customWidth="1"/>
    <col min="6" max="6" width="17.85546875" customWidth="1"/>
    <col min="7" max="7" width="17.7109375" bestFit="1" customWidth="1"/>
    <col min="8" max="8" width="16.42578125" bestFit="1" customWidth="1"/>
  </cols>
  <sheetData>
    <row r="1" spans="1:8" ht="15.75" x14ac:dyDescent="0.25">
      <c r="A1" s="43" t="s">
        <v>39</v>
      </c>
    </row>
    <row r="2" spans="1:8" x14ac:dyDescent="0.25">
      <c r="A2" s="36" t="s">
        <v>55</v>
      </c>
    </row>
    <row r="3" spans="1:8" x14ac:dyDescent="0.25">
      <c r="A3" s="36" t="s">
        <v>54</v>
      </c>
    </row>
    <row r="4" spans="1:8" ht="15.75" x14ac:dyDescent="0.25">
      <c r="B4" s="41" t="s">
        <v>47</v>
      </c>
      <c r="C4" s="41" t="s">
        <v>48</v>
      </c>
      <c r="D4" s="41" t="s">
        <v>49</v>
      </c>
      <c r="E4" s="41" t="s">
        <v>47</v>
      </c>
      <c r="F4" s="41" t="s">
        <v>48</v>
      </c>
      <c r="G4" s="41" t="s">
        <v>49</v>
      </c>
      <c r="H4" s="41" t="s">
        <v>47</v>
      </c>
    </row>
    <row r="5" spans="1:8" ht="15.75" x14ac:dyDescent="0.25">
      <c r="A5" s="45"/>
      <c r="B5" s="42">
        <v>43100</v>
      </c>
      <c r="C5" s="42">
        <v>43190</v>
      </c>
      <c r="D5" s="42">
        <v>43373</v>
      </c>
      <c r="E5" s="42">
        <v>43465</v>
      </c>
      <c r="F5" s="42">
        <v>43555</v>
      </c>
      <c r="G5" s="52">
        <v>43738</v>
      </c>
      <c r="H5" s="52">
        <v>43830</v>
      </c>
    </row>
    <row r="6" spans="1:8" x14ac:dyDescent="0.25">
      <c r="A6" s="45" t="s">
        <v>56</v>
      </c>
      <c r="B6" s="19"/>
      <c r="C6" s="19"/>
      <c r="D6" s="19"/>
      <c r="E6" s="21"/>
      <c r="F6" s="21"/>
    </row>
    <row r="7" spans="1:8" x14ac:dyDescent="0.25">
      <c r="A7" s="46" t="s">
        <v>57</v>
      </c>
      <c r="B7" s="19"/>
      <c r="C7" s="19"/>
      <c r="D7" s="19"/>
      <c r="E7" s="21"/>
      <c r="F7" s="21"/>
    </row>
    <row r="8" spans="1:8" x14ac:dyDescent="0.25">
      <c r="A8" s="4" t="s">
        <v>22</v>
      </c>
      <c r="B8" s="19">
        <v>2462004364</v>
      </c>
      <c r="C8" s="24">
        <v>3486775036</v>
      </c>
      <c r="D8" s="19">
        <v>1323788115</v>
      </c>
      <c r="E8" s="21">
        <v>2569956983</v>
      </c>
      <c r="F8" s="19">
        <v>3807206838</v>
      </c>
      <c r="G8">
        <v>1534325257</v>
      </c>
      <c r="H8" s="19">
        <v>3063992872</v>
      </c>
    </row>
    <row r="9" spans="1:8" x14ac:dyDescent="0.25">
      <c r="A9" s="4" t="s">
        <v>34</v>
      </c>
      <c r="B9" s="19">
        <v>-2207024385</v>
      </c>
      <c r="C9" s="24">
        <v>-3246184733</v>
      </c>
      <c r="D9" s="19">
        <v>-1176559126</v>
      </c>
      <c r="E9" s="21">
        <v>-2234254118</v>
      </c>
      <c r="F9" s="19">
        <v>-3308747374</v>
      </c>
      <c r="G9" s="19">
        <v>-1327682445</v>
      </c>
      <c r="H9" s="19">
        <v>-2855424752</v>
      </c>
    </row>
    <row r="10" spans="1:8" ht="15.75" thickBot="1" x14ac:dyDescent="0.3">
      <c r="A10" s="4" t="s">
        <v>23</v>
      </c>
      <c r="B10" s="29">
        <v>150151</v>
      </c>
      <c r="C10" s="29">
        <v>429111</v>
      </c>
      <c r="D10" s="29">
        <v>50760</v>
      </c>
      <c r="E10" s="40">
        <v>154513</v>
      </c>
      <c r="F10" s="39">
        <v>214493</v>
      </c>
      <c r="G10" s="39">
        <v>68900</v>
      </c>
      <c r="H10" s="39">
        <v>764872</v>
      </c>
    </row>
    <row r="11" spans="1:8" x14ac:dyDescent="0.25">
      <c r="A11" s="3"/>
      <c r="B11" s="20">
        <f t="shared" ref="B11:H11" si="0">SUM(B8:B10)</f>
        <v>255130130</v>
      </c>
      <c r="C11" s="20">
        <f t="shared" si="0"/>
        <v>241019414</v>
      </c>
      <c r="D11" s="20">
        <f t="shared" si="0"/>
        <v>147279749</v>
      </c>
      <c r="E11" s="20">
        <f t="shared" si="0"/>
        <v>335857378</v>
      </c>
      <c r="F11" s="20">
        <f t="shared" si="0"/>
        <v>498673957</v>
      </c>
      <c r="G11" s="20">
        <f t="shared" si="0"/>
        <v>206711712</v>
      </c>
      <c r="H11" s="20">
        <f t="shared" si="0"/>
        <v>209332992</v>
      </c>
    </row>
    <row r="12" spans="1:8" x14ac:dyDescent="0.25">
      <c r="A12" s="4" t="s">
        <v>24</v>
      </c>
      <c r="B12" s="19">
        <v>-15678357</v>
      </c>
      <c r="C12" s="24">
        <v>-56924187</v>
      </c>
      <c r="D12" s="19">
        <v>-14224952</v>
      </c>
      <c r="E12" s="21">
        <v>-36641681</v>
      </c>
      <c r="F12" s="39">
        <v>-96138714</v>
      </c>
      <c r="G12" s="39">
        <v>-35597469</v>
      </c>
      <c r="H12" s="39">
        <v>-77229835</v>
      </c>
    </row>
    <row r="13" spans="1:8" x14ac:dyDescent="0.25">
      <c r="A13" s="4" t="s">
        <v>17</v>
      </c>
      <c r="B13" s="19">
        <v>-17847994</v>
      </c>
      <c r="C13" s="24">
        <v>-28816005</v>
      </c>
      <c r="D13" s="19">
        <v>-3352460</v>
      </c>
      <c r="E13" s="21">
        <v>-6601496</v>
      </c>
      <c r="F13" s="39">
        <v>-9634487</v>
      </c>
      <c r="G13" s="39">
        <v>-7731357</v>
      </c>
      <c r="H13" s="39">
        <v>-16708992</v>
      </c>
    </row>
    <row r="14" spans="1:8" x14ac:dyDescent="0.25">
      <c r="A14" s="3"/>
      <c r="B14" s="20">
        <f t="shared" ref="B14:H14" si="1">SUM(B11:B13)</f>
        <v>221603779</v>
      </c>
      <c r="C14" s="20">
        <f t="shared" si="1"/>
        <v>155279222</v>
      </c>
      <c r="D14" s="20">
        <f t="shared" si="1"/>
        <v>129702337</v>
      </c>
      <c r="E14" s="20">
        <f t="shared" si="1"/>
        <v>292614201</v>
      </c>
      <c r="F14" s="20">
        <f t="shared" si="1"/>
        <v>392900756</v>
      </c>
      <c r="G14" s="20">
        <f t="shared" si="1"/>
        <v>163382886</v>
      </c>
      <c r="H14" s="20">
        <f t="shared" si="1"/>
        <v>115394165</v>
      </c>
    </row>
    <row r="15" spans="1:8" x14ac:dyDescent="0.25">
      <c r="A15" s="4"/>
      <c r="B15" s="19"/>
      <c r="C15" s="19"/>
      <c r="D15" s="19"/>
      <c r="E15" s="21"/>
      <c r="F15" s="21"/>
    </row>
    <row r="16" spans="1:8" x14ac:dyDescent="0.25">
      <c r="A16" s="45" t="s">
        <v>58</v>
      </c>
      <c r="B16" s="19"/>
      <c r="C16" s="19"/>
      <c r="D16" s="19"/>
      <c r="E16" s="21"/>
      <c r="F16" s="21"/>
    </row>
    <row r="17" spans="1:8" x14ac:dyDescent="0.25">
      <c r="A17" s="4" t="s">
        <v>25</v>
      </c>
      <c r="B17" s="19">
        <v>-256138476</v>
      </c>
      <c r="C17" s="24">
        <v>-272218695</v>
      </c>
      <c r="D17" s="19">
        <v>-119144655</v>
      </c>
      <c r="E17" s="21">
        <v>-191945620</v>
      </c>
      <c r="F17" s="19">
        <v>-238983438</v>
      </c>
      <c r="G17" s="19">
        <v>-37700733</v>
      </c>
      <c r="H17" s="19">
        <v>-429262939</v>
      </c>
    </row>
    <row r="18" spans="1:8" x14ac:dyDescent="0.25">
      <c r="A18" s="4" t="s">
        <v>26</v>
      </c>
      <c r="B18" s="19"/>
      <c r="C18" s="24"/>
      <c r="D18" s="19"/>
      <c r="E18" s="21"/>
      <c r="F18" s="19"/>
    </row>
    <row r="19" spans="1:8" x14ac:dyDescent="0.25">
      <c r="A19" s="4" t="s">
        <v>27</v>
      </c>
      <c r="B19" s="19"/>
      <c r="C19" s="24">
        <v>-7970200</v>
      </c>
      <c r="D19" s="19"/>
      <c r="E19" s="21">
        <v>-5000000</v>
      </c>
      <c r="F19" s="19">
        <v>-5000000</v>
      </c>
    </row>
    <row r="20" spans="1:8" x14ac:dyDescent="0.25">
      <c r="A20" s="4" t="s">
        <v>28</v>
      </c>
      <c r="B20" s="19"/>
      <c r="C20" s="24"/>
      <c r="D20" s="19"/>
      <c r="E20" s="21"/>
      <c r="F20" s="19"/>
    </row>
    <row r="21" spans="1:8" x14ac:dyDescent="0.25">
      <c r="A21" s="4" t="s">
        <v>29</v>
      </c>
      <c r="B21" s="19">
        <v>200647</v>
      </c>
      <c r="C21" s="24">
        <v>200647</v>
      </c>
      <c r="D21" s="19"/>
      <c r="E21" s="21">
        <v>735612</v>
      </c>
      <c r="F21" s="19">
        <v>738172</v>
      </c>
      <c r="H21" s="19">
        <v>17959</v>
      </c>
    </row>
    <row r="22" spans="1:8" x14ac:dyDescent="0.25">
      <c r="A22" s="3"/>
      <c r="B22" s="20">
        <f t="shared" ref="B22:H22" si="2">SUM(B17:B21)</f>
        <v>-255937829</v>
      </c>
      <c r="C22" s="20">
        <f t="shared" si="2"/>
        <v>-279988248</v>
      </c>
      <c r="D22" s="20">
        <f t="shared" si="2"/>
        <v>-119144655</v>
      </c>
      <c r="E22" s="20">
        <f t="shared" si="2"/>
        <v>-196210008</v>
      </c>
      <c r="F22" s="20">
        <f t="shared" si="2"/>
        <v>-243245266</v>
      </c>
      <c r="G22" s="20">
        <f t="shared" si="2"/>
        <v>-37700733</v>
      </c>
      <c r="H22" s="20">
        <f t="shared" si="2"/>
        <v>-429244980</v>
      </c>
    </row>
    <row r="23" spans="1:8" x14ac:dyDescent="0.25">
      <c r="A23" s="4"/>
      <c r="B23" s="19"/>
      <c r="C23" s="19"/>
      <c r="D23" s="19"/>
      <c r="E23" s="21"/>
      <c r="F23" s="21"/>
    </row>
    <row r="24" spans="1:8" x14ac:dyDescent="0.25">
      <c r="A24" s="45" t="s">
        <v>59</v>
      </c>
      <c r="B24" s="19"/>
      <c r="C24" s="19"/>
      <c r="D24" s="19"/>
      <c r="E24" s="21"/>
      <c r="F24" s="21"/>
    </row>
    <row r="25" spans="1:8" x14ac:dyDescent="0.25">
      <c r="A25" s="4" t="s">
        <v>35</v>
      </c>
      <c r="B25" s="19">
        <v>-44678178</v>
      </c>
      <c r="C25" s="24">
        <v>-55850839</v>
      </c>
      <c r="D25" s="19">
        <v>-409470</v>
      </c>
      <c r="E25" s="21">
        <v>-64776904</v>
      </c>
      <c r="F25" s="19">
        <v>-74412745</v>
      </c>
      <c r="G25" s="19">
        <v>-793145</v>
      </c>
      <c r="H25" s="19">
        <v>-72946614</v>
      </c>
    </row>
    <row r="26" spans="1:8" x14ac:dyDescent="0.25">
      <c r="A26" s="4" t="s">
        <v>30</v>
      </c>
      <c r="B26" s="19">
        <v>117499106</v>
      </c>
      <c r="C26" s="24">
        <v>105189980</v>
      </c>
      <c r="D26" s="19">
        <v>118444</v>
      </c>
      <c r="E26" s="21">
        <v>-2526495</v>
      </c>
      <c r="F26" s="19">
        <v>6752310</v>
      </c>
      <c r="G26" s="19">
        <v>52759089</v>
      </c>
      <c r="H26" s="19">
        <v>88051590</v>
      </c>
    </row>
    <row r="27" spans="1:8" x14ac:dyDescent="0.25">
      <c r="A27" s="4" t="s">
        <v>31</v>
      </c>
      <c r="B27" s="19">
        <v>-49320743</v>
      </c>
      <c r="C27" s="24">
        <v>64715775</v>
      </c>
      <c r="D27" s="19">
        <v>-6930691</v>
      </c>
      <c r="E27" s="21">
        <v>-28299985</v>
      </c>
      <c r="F27" s="19">
        <v>-74193163</v>
      </c>
      <c r="G27" s="19">
        <v>-173638357</v>
      </c>
      <c r="H27" s="19">
        <v>329216273</v>
      </c>
    </row>
    <row r="28" spans="1:8" x14ac:dyDescent="0.25">
      <c r="A28" s="4" t="s">
        <v>36</v>
      </c>
      <c r="B28" s="19">
        <v>0</v>
      </c>
      <c r="C28" s="24">
        <v>0</v>
      </c>
      <c r="D28" s="19">
        <v>0</v>
      </c>
      <c r="E28" s="21"/>
      <c r="F28" s="21"/>
    </row>
    <row r="29" spans="1:8" x14ac:dyDescent="0.25">
      <c r="A29" s="3"/>
      <c r="B29" s="20">
        <f t="shared" ref="B29:H29" si="3">SUM(B25:B28)</f>
        <v>23500185</v>
      </c>
      <c r="C29" s="20">
        <f t="shared" si="3"/>
        <v>114054916</v>
      </c>
      <c r="D29" s="20">
        <f t="shared" si="3"/>
        <v>-7221717</v>
      </c>
      <c r="E29" s="20">
        <f t="shared" si="3"/>
        <v>-95603384</v>
      </c>
      <c r="F29" s="20">
        <f t="shared" si="3"/>
        <v>-141853598</v>
      </c>
      <c r="G29" s="20">
        <f t="shared" si="3"/>
        <v>-121672413</v>
      </c>
      <c r="H29" s="20">
        <f t="shared" si="3"/>
        <v>344321249</v>
      </c>
    </row>
    <row r="30" spans="1:8" x14ac:dyDescent="0.25">
      <c r="A30" s="4"/>
      <c r="B30" s="19"/>
      <c r="C30" s="19"/>
      <c r="D30" s="19"/>
      <c r="E30" s="21"/>
      <c r="F30" s="21"/>
    </row>
    <row r="31" spans="1:8" x14ac:dyDescent="0.25">
      <c r="A31" s="36" t="s">
        <v>60</v>
      </c>
      <c r="B31" s="21">
        <f t="shared" ref="B31:E31" si="4">B14+B22+B29</f>
        <v>-10833865</v>
      </c>
      <c r="C31" s="21">
        <f t="shared" si="4"/>
        <v>-10654110</v>
      </c>
      <c r="D31" s="21">
        <f t="shared" si="4"/>
        <v>3335965</v>
      </c>
      <c r="E31" s="21">
        <f t="shared" si="4"/>
        <v>800809</v>
      </c>
      <c r="F31" s="21">
        <f>F14+F22+F29</f>
        <v>7801892</v>
      </c>
      <c r="G31" s="21">
        <f>G14+G22+G29</f>
        <v>4009740</v>
      </c>
      <c r="H31" s="21">
        <f>H14+H22+H29</f>
        <v>30470434</v>
      </c>
    </row>
    <row r="32" spans="1:8" x14ac:dyDescent="0.25">
      <c r="A32" s="47" t="s">
        <v>61</v>
      </c>
      <c r="B32" s="19">
        <v>197423176</v>
      </c>
      <c r="C32" s="24">
        <v>197423176</v>
      </c>
      <c r="D32" s="19">
        <v>170014165</v>
      </c>
      <c r="E32" s="21">
        <v>170014165</v>
      </c>
      <c r="F32" s="19">
        <v>170014165</v>
      </c>
      <c r="G32" s="19">
        <v>170953222</v>
      </c>
      <c r="H32" s="19">
        <v>170953223</v>
      </c>
    </row>
    <row r="33" spans="1:8" x14ac:dyDescent="0.25">
      <c r="A33" s="45" t="s">
        <v>62</v>
      </c>
      <c r="B33" s="20">
        <f t="shared" ref="B33:D33" si="5">SUM(B31:B32)</f>
        <v>186589311</v>
      </c>
      <c r="C33" s="20">
        <f t="shared" si="5"/>
        <v>186769066</v>
      </c>
      <c r="D33" s="20">
        <f t="shared" si="5"/>
        <v>173350130</v>
      </c>
      <c r="E33" s="20">
        <f>SUM(E31:E32)</f>
        <v>170814974</v>
      </c>
      <c r="F33" s="20">
        <f>SUM(F31:F32)</f>
        <v>177816057</v>
      </c>
      <c r="G33" s="20">
        <f>SUM(G31:G32)</f>
        <v>174962962</v>
      </c>
      <c r="H33" s="20">
        <f>SUM(H31:H32)</f>
        <v>201423657</v>
      </c>
    </row>
    <row r="34" spans="1:8" x14ac:dyDescent="0.25">
      <c r="A34" s="4"/>
    </row>
    <row r="35" spans="1:8" x14ac:dyDescent="0.25">
      <c r="A35" s="45" t="s">
        <v>63</v>
      </c>
      <c r="B35" s="35">
        <f>B14/('1'!B39/10)</f>
        <v>7.8020439387003577</v>
      </c>
      <c r="C35" s="35">
        <f>C14/('1'!C39/10)</f>
        <v>5.4669433810115997</v>
      </c>
      <c r="D35" s="35">
        <f>D14/('1'!D39/10)</f>
        <v>4.5664534097413618</v>
      </c>
      <c r="E35" s="35">
        <f>E14/('1'!E39/10)</f>
        <v>9.3655641679357089</v>
      </c>
      <c r="F35" s="35">
        <f>F14/('1'!F39/10)</f>
        <v>12.575388766483481</v>
      </c>
      <c r="G35" s="35">
        <f>G14/('1'!G39/10)</f>
        <v>5.2293187983584621</v>
      </c>
      <c r="H35" s="35">
        <f>H14/('1'!H39/10)</f>
        <v>3.6933664903885837</v>
      </c>
    </row>
    <row r="36" spans="1:8" x14ac:dyDescent="0.25">
      <c r="A36" s="45" t="s">
        <v>64</v>
      </c>
      <c r="B36" s="19">
        <f>'1'!B39/10</f>
        <v>28403298</v>
      </c>
      <c r="C36" s="19">
        <f>'1'!C39/10</f>
        <v>28403298</v>
      </c>
      <c r="D36" s="19">
        <f>'1'!D39/10</f>
        <v>28403298</v>
      </c>
      <c r="E36" s="19">
        <f>'1'!E39/10</f>
        <v>31243627.800000001</v>
      </c>
      <c r="F36" s="19">
        <f>'1'!F39/10</f>
        <v>31243627</v>
      </c>
      <c r="G36" s="19">
        <f>'1'!G39/10</f>
        <v>31243627</v>
      </c>
      <c r="H36" s="19">
        <f>'1'!H39/10</f>
        <v>31243627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3" sqref="C13"/>
    </sheetView>
  </sheetViews>
  <sheetFormatPr defaultRowHeight="15" x14ac:dyDescent="0.25"/>
  <cols>
    <col min="1" max="1" width="16.5703125" bestFit="1" customWidth="1"/>
    <col min="2" max="2" width="13" customWidth="1"/>
    <col min="3" max="3" width="12.5703125" customWidth="1"/>
    <col min="4" max="5" width="15.5703125" customWidth="1"/>
    <col min="6" max="6" width="15.28515625" customWidth="1"/>
  </cols>
  <sheetData>
    <row r="1" spans="1:6" ht="15.75" x14ac:dyDescent="0.25">
      <c r="A1" s="43" t="s">
        <v>39</v>
      </c>
    </row>
    <row r="2" spans="1:6" x14ac:dyDescent="0.25">
      <c r="A2" s="36" t="s">
        <v>42</v>
      </c>
    </row>
    <row r="3" spans="1:6" x14ac:dyDescent="0.25">
      <c r="A3" s="36" t="s">
        <v>54</v>
      </c>
    </row>
    <row r="4" spans="1:6" ht="15.75" x14ac:dyDescent="0.25">
      <c r="A4" s="36"/>
      <c r="B4" s="41" t="s">
        <v>47</v>
      </c>
      <c r="C4" s="41" t="s">
        <v>48</v>
      </c>
      <c r="D4" s="41" t="s">
        <v>49</v>
      </c>
      <c r="E4" s="41" t="s">
        <v>47</v>
      </c>
      <c r="F4" s="41" t="s">
        <v>48</v>
      </c>
    </row>
    <row r="5" spans="1:6" ht="15.75" x14ac:dyDescent="0.25">
      <c r="B5" s="42">
        <v>43100</v>
      </c>
      <c r="C5" s="42">
        <v>43190</v>
      </c>
      <c r="D5" s="42">
        <v>43373</v>
      </c>
      <c r="E5" s="42">
        <v>43465</v>
      </c>
      <c r="F5" s="42">
        <v>43555</v>
      </c>
    </row>
    <row r="6" spans="1:6" x14ac:dyDescent="0.25">
      <c r="A6" s="44" t="s">
        <v>51</v>
      </c>
      <c r="B6" s="37">
        <f>'2'!B22/'1'!B22</f>
        <v>6.7568225324453848E-2</v>
      </c>
      <c r="C6" s="37">
        <f>'2'!C22/'1'!C22</f>
        <v>8.6612663017778063E-2</v>
      </c>
      <c r="D6" s="37">
        <f>'2'!D22/'1'!D22</f>
        <v>2.9737904306412214E-2</v>
      </c>
      <c r="E6" s="37">
        <f>'2'!E22/'1'!E22</f>
        <v>7.1085767949794043E-2</v>
      </c>
      <c r="F6" s="37">
        <f>'2'!F22/'1'!F22</f>
        <v>9.3456092283324757E-2</v>
      </c>
    </row>
    <row r="7" spans="1:6" x14ac:dyDescent="0.25">
      <c r="A7" s="44" t="s">
        <v>52</v>
      </c>
      <c r="B7" s="37">
        <f>'2'!B22/'1'!B38</f>
        <v>0.13494175013177756</v>
      </c>
      <c r="C7" s="37">
        <f>'2'!C22/'1'!C38</f>
        <v>0.1797989333145239</v>
      </c>
      <c r="D7" s="37">
        <f>'2'!D22/'1'!D38</f>
        <v>5.8432855376124374E-2</v>
      </c>
      <c r="E7" s="37">
        <f>'2'!E22/'1'!E38</f>
        <v>0.14024781787044935</v>
      </c>
      <c r="F7" s="37">
        <f>'2'!F22/'1'!F38</f>
        <v>0.17866350380267534</v>
      </c>
    </row>
    <row r="8" spans="1:6" x14ac:dyDescent="0.25">
      <c r="A8" s="44" t="s">
        <v>43</v>
      </c>
      <c r="B8" s="38">
        <f>'1'!B27/'1'!B38</f>
        <v>0.27689123127669413</v>
      </c>
      <c r="C8" s="38">
        <f>'1'!C27/'1'!C38</f>
        <v>0.27681986733460007</v>
      </c>
      <c r="D8" s="38">
        <f>'1'!D27/'1'!D38</f>
        <v>6.2433338074038773E-2</v>
      </c>
      <c r="E8" s="38">
        <f>'1'!E27/'1'!E38</f>
        <v>5.9267956394702538E-2</v>
      </c>
      <c r="F8" s="38">
        <f>'1'!F27/'1'!F38</f>
        <v>6.3287666015665628E-2</v>
      </c>
    </row>
    <row r="9" spans="1:6" x14ac:dyDescent="0.25">
      <c r="A9" s="44" t="s">
        <v>44</v>
      </c>
      <c r="B9" s="38">
        <f>'1'!B16/'1'!B32</f>
        <v>0.94678897374190696</v>
      </c>
      <c r="C9" s="38">
        <f>'1'!C16/'1'!C32</f>
        <v>0.93371528646618795</v>
      </c>
      <c r="D9" s="38">
        <f>'1'!D16/'1'!D32</f>
        <v>0.8106443950823945</v>
      </c>
      <c r="E9" s="38">
        <f>'1'!E16/'1'!E32</f>
        <v>0.80785673437514383</v>
      </c>
      <c r="F9" s="38">
        <f>'1'!F16/'1'!F32</f>
        <v>0.86424737489339987</v>
      </c>
    </row>
    <row r="10" spans="1:6" x14ac:dyDescent="0.25">
      <c r="A10" s="44" t="s">
        <v>45</v>
      </c>
      <c r="B10" s="37">
        <f>'2'!B22/'2'!B5</f>
        <v>6.8470296048050494E-2</v>
      </c>
      <c r="C10" s="37">
        <f>'2'!C22/'2'!C5</f>
        <v>6.2146833945526322E-2</v>
      </c>
      <c r="D10" s="37">
        <f>'2'!D22/'2'!D5</f>
        <v>5.745851308030437E-2</v>
      </c>
      <c r="E10" s="37">
        <f>'2'!E22/'2'!E5</f>
        <v>7.2439471224062829E-2</v>
      </c>
      <c r="F10" s="37">
        <f>'2'!F22/'2'!F5</f>
        <v>6.5054677660327728E-2</v>
      </c>
    </row>
    <row r="11" spans="1:6" x14ac:dyDescent="0.25">
      <c r="A11" t="s">
        <v>46</v>
      </c>
      <c r="B11" s="37">
        <f>'2'!B15/'2'!B5</f>
        <v>9.0271224848468085E-2</v>
      </c>
      <c r="C11" s="37">
        <f>'2'!C15/'2'!C5</f>
        <v>8.2926374532289848E-2</v>
      </c>
      <c r="D11" s="37">
        <f>'2'!D15/'2'!D5</f>
        <v>8.0643527620039027E-2</v>
      </c>
      <c r="E11" s="37">
        <f>'2'!E15/'2'!E5</f>
        <v>9.9490676550447243E-2</v>
      </c>
      <c r="F11" s="37">
        <f>'2'!F15/'2'!F5</f>
        <v>9.1076548514961359E-2</v>
      </c>
    </row>
    <row r="12" spans="1:6" x14ac:dyDescent="0.25">
      <c r="A12" s="44" t="s">
        <v>53</v>
      </c>
      <c r="B12" s="37">
        <f>'2'!B22/('1'!B38+'1'!B27)</f>
        <v>0.10567990978907157</v>
      </c>
      <c r="C12" s="37">
        <f>'2'!C22/('1'!C38+'1'!C27)</f>
        <v>0.14081777540778684</v>
      </c>
      <c r="D12" s="37">
        <f>'2'!D22/('1'!D38+'1'!D27)</f>
        <v>5.4999079266517058E-2</v>
      </c>
      <c r="E12" s="37">
        <f>'2'!E22/('1'!E38+'1'!E27)</f>
        <v>0.13240069901462256</v>
      </c>
      <c r="F12" s="37">
        <f>'2'!F22/('1'!F38+'1'!F27)</f>
        <v>0.16802932029876763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Nahida_37</dc:creator>
  <cp:lastModifiedBy>Anik</cp:lastModifiedBy>
  <dcterms:created xsi:type="dcterms:W3CDTF">2018-02-06T08:52:34Z</dcterms:created>
  <dcterms:modified xsi:type="dcterms:W3CDTF">2020-04-12T10:52:31Z</dcterms:modified>
</cp:coreProperties>
</file>