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35" i="1"/>
  <c r="G26" i="1"/>
  <c r="G22" i="1"/>
  <c r="G7" i="1"/>
  <c r="G11" i="1"/>
  <c r="G29" i="2"/>
  <c r="G23" i="2"/>
  <c r="G10" i="2"/>
  <c r="G8" i="2"/>
  <c r="G37" i="3"/>
  <c r="G30" i="3"/>
  <c r="G24" i="3"/>
  <c r="G13" i="3"/>
  <c r="G15" i="3" s="1"/>
  <c r="G36" i="3" l="1"/>
  <c r="G32" i="3"/>
  <c r="G34" i="3" s="1"/>
  <c r="G14" i="2"/>
  <c r="G18" i="2" s="1"/>
  <c r="G21" i="2" s="1"/>
  <c r="G26" i="2" s="1"/>
  <c r="G28" i="2" s="1"/>
  <c r="G33" i="1"/>
  <c r="G39" i="1"/>
  <c r="G41" i="1"/>
  <c r="G17" i="1"/>
  <c r="C42" i="1"/>
  <c r="D42" i="1"/>
  <c r="E42" i="1"/>
  <c r="F42" i="1"/>
  <c r="B42" i="1"/>
  <c r="C29" i="2"/>
  <c r="D29" i="2"/>
  <c r="E29" i="2"/>
  <c r="F29" i="2"/>
  <c r="B29" i="2"/>
  <c r="C37" i="3"/>
  <c r="D37" i="3"/>
  <c r="E37" i="3"/>
  <c r="F37" i="3"/>
  <c r="B37" i="3"/>
  <c r="D30" i="3" l="1"/>
  <c r="E30" i="3"/>
  <c r="E24" i="3"/>
  <c r="F30" i="3"/>
  <c r="F24" i="3"/>
  <c r="F26" i="1"/>
  <c r="F13" i="3"/>
  <c r="F15" i="3" s="1"/>
  <c r="F36" i="3" s="1"/>
  <c r="E11" i="4"/>
  <c r="F23" i="2"/>
  <c r="F10" i="2"/>
  <c r="F8" i="2"/>
  <c r="F7" i="1"/>
  <c r="E7" i="1"/>
  <c r="F32" i="3" l="1"/>
  <c r="F34" i="3" s="1"/>
  <c r="F14" i="2"/>
  <c r="F18" i="2" s="1"/>
  <c r="F21" i="2" s="1"/>
  <c r="C24" i="3"/>
  <c r="C30" i="3"/>
  <c r="B30" i="3"/>
  <c r="B24" i="3"/>
  <c r="D24" i="3"/>
  <c r="B13" i="3"/>
  <c r="B15" i="3" s="1"/>
  <c r="C13" i="3"/>
  <c r="C15" i="3" s="1"/>
  <c r="C36" i="3" s="1"/>
  <c r="D13" i="3"/>
  <c r="D15" i="3" s="1"/>
  <c r="E13" i="3"/>
  <c r="B23" i="2"/>
  <c r="C23" i="2"/>
  <c r="D23" i="2"/>
  <c r="B10" i="2"/>
  <c r="C10" i="2"/>
  <c r="D10" i="2"/>
  <c r="B8" i="2"/>
  <c r="C8" i="2"/>
  <c r="D8" i="2"/>
  <c r="C22" i="1"/>
  <c r="C7" i="1"/>
  <c r="D7" i="1"/>
  <c r="C11" i="1"/>
  <c r="D11" i="1"/>
  <c r="E11" i="1"/>
  <c r="E17" i="1" s="1"/>
  <c r="F11" i="1"/>
  <c r="E9" i="4" s="1"/>
  <c r="F35" i="1"/>
  <c r="C35" i="1"/>
  <c r="C41" i="1" s="1"/>
  <c r="D35" i="1"/>
  <c r="D41" i="1" s="1"/>
  <c r="E35" i="1"/>
  <c r="D22" i="1"/>
  <c r="E22" i="1"/>
  <c r="F22" i="1"/>
  <c r="F33" i="1" s="1"/>
  <c r="C26" i="1"/>
  <c r="D26" i="1"/>
  <c r="E26" i="1"/>
  <c r="B11" i="1"/>
  <c r="B7" i="1"/>
  <c r="B35" i="1"/>
  <c r="B41" i="1" s="1"/>
  <c r="B22" i="1"/>
  <c r="B26" i="1"/>
  <c r="B9" i="4" l="1"/>
  <c r="F17" i="1"/>
  <c r="F26" i="2"/>
  <c r="F28" i="2" s="1"/>
  <c r="C14" i="2"/>
  <c r="B11" i="4" s="1"/>
  <c r="D14" i="2"/>
  <c r="C11" i="4" s="1"/>
  <c r="F39" i="1"/>
  <c r="E33" i="1"/>
  <c r="F41" i="1"/>
  <c r="B39" i="1"/>
  <c r="B14" i="2"/>
  <c r="D33" i="1"/>
  <c r="D39" i="1"/>
  <c r="B17" i="1"/>
  <c r="D17" i="1"/>
  <c r="D32" i="3"/>
  <c r="D34" i="3" s="1"/>
  <c r="D36" i="3"/>
  <c r="C18" i="2"/>
  <c r="C21" i="2" s="1"/>
  <c r="C26" i="2" s="1"/>
  <c r="E39" i="1"/>
  <c r="C9" i="4"/>
  <c r="B33" i="1"/>
  <c r="C32" i="3"/>
  <c r="C34" i="3" s="1"/>
  <c r="B32" i="3"/>
  <c r="B34" i="3" s="1"/>
  <c r="B36" i="3"/>
  <c r="C33" i="1"/>
  <c r="C39" i="1"/>
  <c r="C17" i="1"/>
  <c r="B18" i="2" l="1"/>
  <c r="B21" i="2" s="1"/>
  <c r="B26" i="2" s="1"/>
  <c r="E7" i="4"/>
  <c r="E12" i="4"/>
  <c r="E10" i="4"/>
  <c r="D18" i="2"/>
  <c r="D21" i="2" s="1"/>
  <c r="D26" i="2" s="1"/>
  <c r="E6" i="4"/>
  <c r="B6" i="4"/>
  <c r="B7" i="4"/>
  <c r="B10" i="4"/>
  <c r="B12" i="4"/>
  <c r="C28" i="2"/>
  <c r="B28" i="2" l="1"/>
  <c r="C12" i="4"/>
  <c r="C10" i="4"/>
  <c r="C7" i="4"/>
  <c r="C6" i="4"/>
  <c r="D28" i="2"/>
  <c r="E15" i="3"/>
  <c r="E36" i="3" s="1"/>
  <c r="E23" i="2"/>
  <c r="E8" i="2"/>
  <c r="E10" i="2"/>
  <c r="E14" i="2" l="1"/>
  <c r="D11" i="4" s="1"/>
  <c r="E32" i="3"/>
  <c r="E34" i="3" s="1"/>
  <c r="D9" i="4"/>
  <c r="E41" i="1"/>
  <c r="E18" i="2" l="1"/>
  <c r="E21" i="2" s="1"/>
  <c r="E26" i="2" l="1"/>
  <c r="D12" i="4" s="1"/>
  <c r="D7" i="4" l="1"/>
  <c r="D6" i="4"/>
  <c r="E28" i="2"/>
  <c r="D10" i="4"/>
</calcChain>
</file>

<file path=xl/sharedStrings.xml><?xml version="1.0" encoding="utf-8"?>
<sst xmlns="http://schemas.openxmlformats.org/spreadsheetml/2006/main" count="110" uniqueCount="84">
  <si>
    <t>INDO -BANGLA  PHARMACEUTICALS LTD</t>
  </si>
  <si>
    <t>Property ,Plant &amp; Equipment</t>
  </si>
  <si>
    <t>Capital Work  in Progress</t>
  </si>
  <si>
    <t>inventories</t>
  </si>
  <si>
    <t>Trade &amp; Other Receivavles</t>
  </si>
  <si>
    <t>Advance ,Deposits &amp; Prepayments</t>
  </si>
  <si>
    <t>Cash &amp; Cash equivalents</t>
  </si>
  <si>
    <t>Share Capital</t>
  </si>
  <si>
    <t>Retained Earning</t>
  </si>
  <si>
    <t>Non Current Liabilities</t>
  </si>
  <si>
    <t>Deferred Tax Liability</t>
  </si>
  <si>
    <t>Current Liabilities</t>
  </si>
  <si>
    <t>Provision for WPPF</t>
  </si>
  <si>
    <t xml:space="preserve">Trade  &amp; other payabales </t>
  </si>
  <si>
    <t>Liabiliites for Expenses</t>
  </si>
  <si>
    <t>Administration Expenses</t>
  </si>
  <si>
    <t>Selling &amp; Distribution Expenses</t>
  </si>
  <si>
    <t>Add: Non Operating inocme</t>
  </si>
  <si>
    <t>Less: Contribution to WPPF</t>
  </si>
  <si>
    <t>Current Tax</t>
  </si>
  <si>
    <t>Deferred Tax</t>
  </si>
  <si>
    <t>Cash receipts from customers</t>
  </si>
  <si>
    <t>Cash receipts from others income</t>
  </si>
  <si>
    <t>Cash paymnets to suppliers</t>
  </si>
  <si>
    <t>Cash paymnet to employees</t>
  </si>
  <si>
    <t>Cash payment to others</t>
  </si>
  <si>
    <t xml:space="preserve"> Cash paymentagianst income Tax</t>
  </si>
  <si>
    <t>Acquisition o fproperty ,plant &amp; equipment</t>
  </si>
  <si>
    <t>Paid for Work in progress</t>
  </si>
  <si>
    <t>Advance paid for L/C Margin Machinery</t>
  </si>
  <si>
    <t>Proceeds from issue of share capital</t>
  </si>
  <si>
    <t>Ratio</t>
  </si>
  <si>
    <t>Debt to Equity</t>
  </si>
  <si>
    <t>Current Ratio</t>
  </si>
  <si>
    <t>Net Margin</t>
  </si>
  <si>
    <t>Operating Margin</t>
  </si>
  <si>
    <t>Vendors payable Account</t>
  </si>
  <si>
    <t>Provisions for Inocome tax</t>
  </si>
  <si>
    <t>Advance paid for construction</t>
  </si>
  <si>
    <t>Advance paid for Land</t>
  </si>
  <si>
    <t>Paid for Vendor Payable</t>
  </si>
  <si>
    <t>Quarter 2</t>
  </si>
  <si>
    <t>Quarter 3</t>
  </si>
  <si>
    <t>Quarter 1</t>
  </si>
  <si>
    <t xml:space="preserve"> </t>
  </si>
  <si>
    <t>Cash payment to IPO Expenses</t>
  </si>
  <si>
    <t>IPO Refund Liability</t>
  </si>
  <si>
    <t>Receive excess of IPO Application</t>
  </si>
  <si>
    <t>As at quarter end</t>
  </si>
  <si>
    <t>Return on Asset (ROA)</t>
  </si>
  <si>
    <t>Return on Equity (ROE)</t>
  </si>
  <si>
    <t>Return on Invested Capital (ROIC)</t>
  </si>
  <si>
    <t>Cash Flow Statement</t>
  </si>
  <si>
    <t>Net Cash Flows - Operating Activities</t>
  </si>
  <si>
    <t xml:space="preserve">Cash Generated from Operations 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</si>
  <si>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</si>
  <si>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</si>
  <si>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</si>
  <si>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</si>
  <si>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</si>
  <si>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</si>
  <si>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</si>
  <si>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Income Statement</t>
  </si>
  <si>
    <t>Net Revenues</t>
  </si>
  <si>
    <t>Cost of goods sold</t>
  </si>
  <si>
    <t>Gross Profit</t>
  </si>
  <si>
    <t>Operating Income/(Expenses)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</si>
  <si>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</si>
  <si>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</si>
  <si>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</si>
  <si>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</si>
  <si>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</si>
  <si>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</si>
  <si>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</si>
  <si>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</si>
  <si>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Balance Sheet</t>
  </si>
  <si>
    <t>ASSETS</t>
  </si>
  <si>
    <t>NON CURRENT ASSETS</t>
  </si>
  <si>
    <t>CURRENT ASSETS</t>
  </si>
  <si>
    <t>Liabilities and Capital</t>
  </si>
  <si>
    <t>Liabilities</t>
  </si>
  <si>
    <t>Shareholders’ Equity</t>
  </si>
  <si>
    <t>Net assets value per share</t>
  </si>
  <si>
    <t>Shares to calculate NAVPS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</si>
</sst>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;[Red]0"/>
    <numFmt numFmtId="166" formatCode="_(* #,##0.00_);_(* \(#,##0.00\);_(* &quot;-&quot;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2" fillId="0" borderId="0" xfId="1" applyNumberFormat="1" applyFont="1"/>
    <xf numFmtId="43" fontId="0" fillId="0" borderId="0" xfId="1" applyNumberFormat="1" applyFont="1"/>
    <xf numFmtId="10" fontId="0" fillId="0" borderId="0" xfId="2" applyNumberFormat="1" applyFont="1"/>
    <xf numFmtId="3" fontId="2" fillId="0" borderId="0" xfId="0" applyNumberFormat="1" applyFont="1"/>
    <xf numFmtId="3" fontId="0" fillId="0" borderId="0" xfId="0" applyNumberFormat="1"/>
    <xf numFmtId="0" fontId="0" fillId="0" borderId="0" xfId="0" applyFont="1"/>
    <xf numFmtId="41" fontId="2" fillId="0" borderId="0" xfId="0" applyNumberFormat="1" applyFont="1"/>
    <xf numFmtId="41" fontId="0" fillId="0" borderId="0" xfId="0" applyNumberFormat="1"/>
    <xf numFmtId="41" fontId="0" fillId="0" borderId="0" xfId="1" applyNumberFormat="1" applyFont="1"/>
    <xf numFmtId="41" fontId="2" fillId="0" borderId="0" xfId="1" applyNumberFormat="1" applyFont="1"/>
    <xf numFmtId="41" fontId="0" fillId="0" borderId="0" xfId="0" applyNumberFormat="1" applyFont="1"/>
    <xf numFmtId="41" fontId="1" fillId="0" borderId="0" xfId="1" applyNumberFormat="1" applyFont="1"/>
    <xf numFmtId="165" fontId="2" fillId="0" borderId="0" xfId="0" applyNumberFormat="1" applyFont="1"/>
    <xf numFmtId="166" fontId="0" fillId="0" borderId="0" xfId="0" applyNumberFormat="1"/>
    <xf numFmtId="0" fontId="2" fillId="0" borderId="0" xfId="0" applyNumberFormat="1" applyFont="1"/>
    <xf numFmtId="0" fontId="0" fillId="0" borderId="0" xfId="0" applyNumberFormat="1" applyFont="1"/>
    <xf numFmtId="0" fontId="0" fillId="0" borderId="0" xfId="0" applyNumberFormat="1"/>
    <xf numFmtId="0" fontId="3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0" fontId="2" fillId="0" borderId="1" xfId="0" applyFont="1" applyBorder="1"/>
    <xf numFmtId="0" fontId="4" fillId="0" borderId="0" xfId="0" applyFont="1"/>
    <xf numFmtId="0" fontId="2" fillId="0" borderId="2" xfId="0" applyFont="1" applyBorder="1"/>
    <xf numFmtId="0" fontId="3" fillId="0" borderId="0" xfId="0" applyFont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15" fontId="2" fillId="0" borderId="0" xfId="0" applyNumberFormat="1" applyFont="1"/>
    <xf numFmtId="41" fontId="2" fillId="0" borderId="0" xfId="0" applyNumberFormat="1" applyFont="1" applyAlignment="1">
      <alignment horizontal="center"/>
    </xf>
    <xf numFmtId="15" fontId="3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pane xSplit="1" ySplit="5" topLeftCell="G6" activePane="bottomRight" state="frozen"/>
      <selection pane="topRight" activeCell="B1" sqref="B1"/>
      <selection pane="bottomLeft" activeCell="A4" sqref="A4"/>
      <selection pane="bottomRight" activeCell="H26" sqref="H26"/>
    </sheetView>
  </sheetViews>
  <sheetFormatPr defaultRowHeight="15" x14ac:dyDescent="0.25"/>
  <cols>
    <col min="1" max="1" width="35.85546875" style="19" customWidth="1"/>
    <col min="2" max="2" width="14.42578125" style="10" customWidth="1"/>
    <col min="3" max="4" width="14.28515625" style="10" customWidth="1"/>
    <col min="5" max="5" width="15.28515625" style="10" bestFit="1" customWidth="1"/>
    <col min="6" max="6" width="15.42578125" style="10" customWidth="1"/>
    <col min="7" max="7" width="14.28515625" style="10" bestFit="1" customWidth="1"/>
    <col min="8" max="16384" width="9.140625" style="10"/>
  </cols>
  <sheetData>
    <row r="1" spans="1:7" ht="15.75" x14ac:dyDescent="0.25">
      <c r="A1" s="25" t="s">
        <v>0</v>
      </c>
      <c r="B1" s="9"/>
      <c r="C1" s="9"/>
      <c r="D1" s="9"/>
    </row>
    <row r="2" spans="1:7" x14ac:dyDescent="0.25">
      <c r="A2" s="1" t="s">
        <v>75</v>
      </c>
      <c r="B2" s="9"/>
      <c r="C2" s="9"/>
      <c r="D2" s="9"/>
    </row>
    <row r="3" spans="1:7" x14ac:dyDescent="0.25">
      <c r="A3" s="1" t="s">
        <v>48</v>
      </c>
      <c r="B3" s="9"/>
      <c r="C3" s="9"/>
      <c r="D3" s="9"/>
    </row>
    <row r="4" spans="1:7" ht="15.75" x14ac:dyDescent="0.25">
      <c r="A4" s="25"/>
      <c r="B4" s="20" t="s">
        <v>41</v>
      </c>
      <c r="C4" s="20" t="s">
        <v>42</v>
      </c>
      <c r="D4" s="20" t="s">
        <v>43</v>
      </c>
      <c r="E4" s="20" t="s">
        <v>41</v>
      </c>
      <c r="F4" s="20" t="s">
        <v>42</v>
      </c>
      <c r="G4" s="30" t="s">
        <v>43</v>
      </c>
    </row>
    <row r="5" spans="1:7" s="15" customFormat="1" ht="15.75" x14ac:dyDescent="0.25">
      <c r="B5" s="21">
        <v>43100</v>
      </c>
      <c r="C5" s="21">
        <v>43190</v>
      </c>
      <c r="D5" s="21">
        <v>43373</v>
      </c>
      <c r="E5" s="21">
        <v>43465</v>
      </c>
      <c r="F5" s="21">
        <v>43555</v>
      </c>
      <c r="G5" s="31">
        <v>43738</v>
      </c>
    </row>
    <row r="6" spans="1:7" x14ac:dyDescent="0.25">
      <c r="A6" s="26" t="s">
        <v>76</v>
      </c>
      <c r="B6" s="9"/>
      <c r="C6" s="9"/>
      <c r="D6" s="9"/>
      <c r="E6" s="11"/>
    </row>
    <row r="7" spans="1:7" x14ac:dyDescent="0.25">
      <c r="A7" s="23" t="s">
        <v>77</v>
      </c>
      <c r="B7" s="12">
        <f>SUM(B8:B9)</f>
        <v>0</v>
      </c>
      <c r="C7" s="12">
        <f t="shared" ref="C7:D7" si="0">SUM(C8:C9)</f>
        <v>0</v>
      </c>
      <c r="D7" s="12">
        <f t="shared" si="0"/>
        <v>685877456</v>
      </c>
      <c r="E7" s="12">
        <f>SUM(E8:E9)</f>
        <v>716286755</v>
      </c>
      <c r="F7" s="12">
        <f>SUM(F8:F9)</f>
        <v>751310340</v>
      </c>
      <c r="G7" s="12">
        <f>SUM(G8:G9)</f>
        <v>900075783</v>
      </c>
    </row>
    <row r="8" spans="1:7" s="13" customFormat="1" x14ac:dyDescent="0.25">
      <c r="A8" s="18" t="s">
        <v>1</v>
      </c>
      <c r="D8" s="13">
        <v>680331536</v>
      </c>
      <c r="E8" s="14">
        <v>716286755</v>
      </c>
      <c r="F8" s="13">
        <v>731965358</v>
      </c>
      <c r="G8" s="13">
        <v>891954183</v>
      </c>
    </row>
    <row r="9" spans="1:7" s="13" customFormat="1" x14ac:dyDescent="0.25">
      <c r="A9" s="18" t="s">
        <v>2</v>
      </c>
      <c r="D9" s="13">
        <v>5545920</v>
      </c>
      <c r="E9" s="14"/>
      <c r="F9" s="13">
        <v>19344982</v>
      </c>
      <c r="G9" s="13">
        <v>8121600</v>
      </c>
    </row>
    <row r="10" spans="1:7" s="13" customFormat="1" x14ac:dyDescent="0.25">
      <c r="A10" s="18"/>
      <c r="E10" s="14"/>
    </row>
    <row r="11" spans="1:7" x14ac:dyDescent="0.25">
      <c r="A11" s="23" t="s">
        <v>78</v>
      </c>
      <c r="B11" s="12">
        <f>SUM(B12:B15)</f>
        <v>0</v>
      </c>
      <c r="C11" s="12">
        <f t="shared" ref="C11:G11" si="1">SUM(C12:C15)</f>
        <v>0</v>
      </c>
      <c r="D11" s="12">
        <f t="shared" si="1"/>
        <v>1059039068</v>
      </c>
      <c r="E11" s="12">
        <f t="shared" si="1"/>
        <v>807264127</v>
      </c>
      <c r="F11" s="12">
        <f t="shared" si="1"/>
        <v>830104109</v>
      </c>
      <c r="G11" s="12">
        <f t="shared" si="1"/>
        <v>748487390</v>
      </c>
    </row>
    <row r="12" spans="1:7" x14ac:dyDescent="0.25">
      <c r="A12" s="19" t="s">
        <v>3</v>
      </c>
      <c r="D12" s="10">
        <v>162810575</v>
      </c>
      <c r="E12" s="11">
        <v>183954045</v>
      </c>
      <c r="F12" s="10">
        <v>182565160</v>
      </c>
      <c r="G12" s="10">
        <v>193643555</v>
      </c>
    </row>
    <row r="13" spans="1:7" x14ac:dyDescent="0.25">
      <c r="A13" s="19" t="s">
        <v>4</v>
      </c>
      <c r="D13" s="10">
        <v>196420917</v>
      </c>
      <c r="E13" s="11">
        <v>215401601</v>
      </c>
      <c r="F13" s="10">
        <v>232058202</v>
      </c>
      <c r="G13" s="10">
        <v>231900659</v>
      </c>
    </row>
    <row r="14" spans="1:7" x14ac:dyDescent="0.25">
      <c r="A14" s="19" t="s">
        <v>5</v>
      </c>
      <c r="D14" s="10">
        <v>123383172</v>
      </c>
      <c r="E14" s="11">
        <v>133999762</v>
      </c>
      <c r="F14" s="10">
        <v>168449314</v>
      </c>
      <c r="G14" s="10">
        <v>199663657</v>
      </c>
    </row>
    <row r="15" spans="1:7" x14ac:dyDescent="0.25">
      <c r="A15" s="19" t="s">
        <v>6</v>
      </c>
      <c r="D15" s="10">
        <v>576424404</v>
      </c>
      <c r="E15" s="11">
        <v>273908719</v>
      </c>
      <c r="F15" s="10">
        <v>247031433</v>
      </c>
      <c r="G15" s="10">
        <v>123279519</v>
      </c>
    </row>
    <row r="16" spans="1:7" x14ac:dyDescent="0.25">
      <c r="E16" s="11"/>
    </row>
    <row r="17" spans="1:7" x14ac:dyDescent="0.25">
      <c r="A17" s="17"/>
      <c r="B17" s="12">
        <f t="shared" ref="B17:E17" si="2">B7+B11</f>
        <v>0</v>
      </c>
      <c r="C17" s="12">
        <f t="shared" si="2"/>
        <v>0</v>
      </c>
      <c r="D17" s="12">
        <f t="shared" si="2"/>
        <v>1744916524</v>
      </c>
      <c r="E17" s="12">
        <f t="shared" si="2"/>
        <v>1523550882</v>
      </c>
      <c r="F17" s="12">
        <f>F7+F11+1</f>
        <v>1581414450</v>
      </c>
      <c r="G17" s="12">
        <f>G7+G11+1</f>
        <v>1648563174</v>
      </c>
    </row>
    <row r="18" spans="1:7" x14ac:dyDescent="0.25">
      <c r="A18" s="17"/>
      <c r="B18" s="9"/>
      <c r="C18" s="9"/>
      <c r="D18" s="9"/>
      <c r="E18" s="12"/>
      <c r="F18" s="10" t="s">
        <v>44</v>
      </c>
    </row>
    <row r="19" spans="1:7" x14ac:dyDescent="0.25">
      <c r="A19" s="17"/>
      <c r="B19" s="9"/>
      <c r="C19" s="9"/>
      <c r="D19" s="9"/>
      <c r="E19" s="12"/>
    </row>
    <row r="20" spans="1:7" ht="15.75" x14ac:dyDescent="0.25">
      <c r="A20" s="27" t="s">
        <v>79</v>
      </c>
      <c r="B20" s="9"/>
      <c r="C20" s="9"/>
      <c r="D20" s="9"/>
      <c r="E20" s="11"/>
    </row>
    <row r="21" spans="1:7" ht="15.75" x14ac:dyDescent="0.25">
      <c r="A21" s="28" t="s">
        <v>80</v>
      </c>
      <c r="B21" s="9"/>
      <c r="C21" s="9"/>
      <c r="D21" s="9"/>
      <c r="E21" s="11"/>
    </row>
    <row r="22" spans="1:7" x14ac:dyDescent="0.25">
      <c r="A22" s="23" t="s">
        <v>9</v>
      </c>
      <c r="B22" s="12">
        <f>SUM(B24:B24)</f>
        <v>0</v>
      </c>
      <c r="C22" s="12">
        <f>SUM(C23:C24)</f>
        <v>0</v>
      </c>
      <c r="D22" s="12">
        <f t="shared" ref="D22:G22" si="3">SUM(D24:D24)</f>
        <v>73159797</v>
      </c>
      <c r="E22" s="12">
        <f t="shared" si="3"/>
        <v>80102265</v>
      </c>
      <c r="F22" s="12">
        <f t="shared" si="3"/>
        <v>87493615</v>
      </c>
      <c r="G22" s="12">
        <f t="shared" si="3"/>
        <v>72430855</v>
      </c>
    </row>
    <row r="23" spans="1:7" s="13" customFormat="1" x14ac:dyDescent="0.25">
      <c r="A23" s="18" t="s">
        <v>12</v>
      </c>
      <c r="B23" s="14"/>
      <c r="C23" s="14"/>
      <c r="D23" s="14"/>
      <c r="E23" s="14"/>
      <c r="F23" s="14"/>
    </row>
    <row r="24" spans="1:7" x14ac:dyDescent="0.25">
      <c r="A24" s="19" t="s">
        <v>10</v>
      </c>
      <c r="D24" s="10">
        <v>73159797</v>
      </c>
      <c r="E24" s="11">
        <v>80102265</v>
      </c>
      <c r="F24" s="10">
        <v>87493615</v>
      </c>
      <c r="G24" s="10">
        <v>72430855</v>
      </c>
    </row>
    <row r="25" spans="1:7" x14ac:dyDescent="0.25">
      <c r="E25" s="11"/>
    </row>
    <row r="26" spans="1:7" x14ac:dyDescent="0.25">
      <c r="A26" s="23" t="s">
        <v>11</v>
      </c>
      <c r="B26" s="12">
        <f>SUM(B27:B32)</f>
        <v>0</v>
      </c>
      <c r="C26" s="12">
        <f t="shared" ref="C26:G26" si="4">SUM(C27:C32)</f>
        <v>0</v>
      </c>
      <c r="D26" s="12">
        <f t="shared" si="4"/>
        <v>406466366</v>
      </c>
      <c r="E26" s="12">
        <f t="shared" si="4"/>
        <v>140477945</v>
      </c>
      <c r="F26" s="12">
        <f t="shared" si="4"/>
        <v>148003764</v>
      </c>
      <c r="G26" s="12">
        <f t="shared" si="4"/>
        <v>157349157</v>
      </c>
    </row>
    <row r="27" spans="1:7" x14ac:dyDescent="0.25">
      <c r="A27" s="19" t="s">
        <v>12</v>
      </c>
      <c r="D27" s="10">
        <v>9635018</v>
      </c>
      <c r="E27" s="11">
        <v>12279276</v>
      </c>
      <c r="F27" s="10">
        <v>15283157</v>
      </c>
      <c r="G27" s="10">
        <v>11993636</v>
      </c>
    </row>
    <row r="28" spans="1:7" x14ac:dyDescent="0.25">
      <c r="A28" s="19" t="s">
        <v>13</v>
      </c>
      <c r="D28" s="10">
        <v>5589887</v>
      </c>
      <c r="E28" s="11">
        <v>11609877</v>
      </c>
      <c r="F28" s="10">
        <v>6273492</v>
      </c>
      <c r="G28" s="10">
        <v>7387471</v>
      </c>
    </row>
    <row r="29" spans="1:7" x14ac:dyDescent="0.25">
      <c r="A29" s="19" t="s">
        <v>36</v>
      </c>
      <c r="E29" s="11"/>
    </row>
    <row r="30" spans="1:7" x14ac:dyDescent="0.25">
      <c r="A30" s="19" t="s">
        <v>46</v>
      </c>
      <c r="D30" s="10">
        <v>282978040</v>
      </c>
      <c r="E30" s="11"/>
    </row>
    <row r="31" spans="1:7" x14ac:dyDescent="0.25">
      <c r="A31" s="19" t="s">
        <v>37</v>
      </c>
      <c r="D31" s="10">
        <v>103645036</v>
      </c>
      <c r="E31" s="11">
        <v>111907421</v>
      </c>
      <c r="F31" s="10">
        <v>121647290</v>
      </c>
      <c r="G31" s="10">
        <v>132882779</v>
      </c>
    </row>
    <row r="32" spans="1:7" x14ac:dyDescent="0.25">
      <c r="A32" s="19" t="s">
        <v>14</v>
      </c>
      <c r="D32" s="10">
        <v>4618385</v>
      </c>
      <c r="E32" s="11">
        <v>4681371</v>
      </c>
      <c r="F32" s="10">
        <v>4799825</v>
      </c>
      <c r="G32" s="10">
        <v>5085271</v>
      </c>
    </row>
    <row r="33" spans="1:7" s="9" customFormat="1" x14ac:dyDescent="0.25">
      <c r="A33" s="17"/>
      <c r="B33" s="9">
        <f>SUM(B22,B26)</f>
        <v>0</v>
      </c>
      <c r="C33" s="9">
        <f t="shared" ref="C33:E33" si="5">SUM(C22,C26)</f>
        <v>0</v>
      </c>
      <c r="D33" s="9">
        <f t="shared" si="5"/>
        <v>479626163</v>
      </c>
      <c r="E33" s="9">
        <f t="shared" si="5"/>
        <v>220580210</v>
      </c>
      <c r="F33" s="9">
        <f>SUM(F22,F26)</f>
        <v>235497379</v>
      </c>
      <c r="G33" s="9">
        <f>SUM(G22,G26)</f>
        <v>229780012</v>
      </c>
    </row>
    <row r="34" spans="1:7" s="9" customFormat="1" x14ac:dyDescent="0.25">
      <c r="A34" s="17"/>
    </row>
    <row r="35" spans="1:7" x14ac:dyDescent="0.25">
      <c r="A35" s="23" t="s">
        <v>81</v>
      </c>
      <c r="B35" s="12">
        <f>SUM(B36:B37)</f>
        <v>0</v>
      </c>
      <c r="C35" s="12">
        <f t="shared" ref="C35:E35" si="6">SUM(C36:C37)</f>
        <v>0</v>
      </c>
      <c r="D35" s="12">
        <f t="shared" si="6"/>
        <v>1265290361</v>
      </c>
      <c r="E35" s="12">
        <f t="shared" si="6"/>
        <v>1302970672</v>
      </c>
      <c r="F35" s="12">
        <f>SUM(F36:F37)</f>
        <v>1345917071</v>
      </c>
      <c r="G35" s="12">
        <f>SUM(G36:G37)</f>
        <v>1418783159</v>
      </c>
    </row>
    <row r="36" spans="1:7" x14ac:dyDescent="0.25">
      <c r="A36" s="19" t="s">
        <v>7</v>
      </c>
      <c r="D36" s="10">
        <v>930000000</v>
      </c>
      <c r="E36" s="11">
        <v>1023000000</v>
      </c>
      <c r="F36" s="10">
        <v>1023000000</v>
      </c>
      <c r="G36" s="10">
        <v>1023000000</v>
      </c>
    </row>
    <row r="37" spans="1:7" x14ac:dyDescent="0.25">
      <c r="A37" s="19" t="s">
        <v>8</v>
      </c>
      <c r="D37" s="10">
        <v>335290361</v>
      </c>
      <c r="E37" s="11">
        <v>279970672</v>
      </c>
      <c r="F37" s="10">
        <v>322917071</v>
      </c>
      <c r="G37" s="10">
        <v>395783159</v>
      </c>
    </row>
    <row r="38" spans="1:7" x14ac:dyDescent="0.25">
      <c r="E38" s="11"/>
    </row>
    <row r="39" spans="1:7" x14ac:dyDescent="0.25">
      <c r="A39" s="17"/>
      <c r="B39" s="12">
        <f t="shared" ref="B39:G39" si="7">SUM(B26,B22,B35)</f>
        <v>0</v>
      </c>
      <c r="C39" s="12">
        <f t="shared" si="7"/>
        <v>0</v>
      </c>
      <c r="D39" s="12">
        <f t="shared" si="7"/>
        <v>1744916524</v>
      </c>
      <c r="E39" s="12">
        <f t="shared" si="7"/>
        <v>1523550882</v>
      </c>
      <c r="F39" s="12">
        <f t="shared" si="7"/>
        <v>1581414450</v>
      </c>
      <c r="G39" s="12">
        <f t="shared" si="7"/>
        <v>1648563171</v>
      </c>
    </row>
    <row r="41" spans="1:7" s="16" customFormat="1" x14ac:dyDescent="0.25">
      <c r="A41" s="22" t="s">
        <v>82</v>
      </c>
      <c r="B41" s="16" t="e">
        <f t="shared" ref="B41:G41" si="8">B35/(B36/10)</f>
        <v>#DIV/0!</v>
      </c>
      <c r="C41" s="16" t="e">
        <f t="shared" si="8"/>
        <v>#DIV/0!</v>
      </c>
      <c r="D41" s="16">
        <f t="shared" si="8"/>
        <v>13.605272698924731</v>
      </c>
      <c r="E41" s="16">
        <f t="shared" si="8"/>
        <v>12.736761212121213</v>
      </c>
      <c r="F41" s="16">
        <f t="shared" si="8"/>
        <v>13.156569608993157</v>
      </c>
      <c r="G41" s="16">
        <f t="shared" si="8"/>
        <v>13.868848084066471</v>
      </c>
    </row>
    <row r="42" spans="1:7" x14ac:dyDescent="0.25">
      <c r="A42" s="22" t="s">
        <v>83</v>
      </c>
      <c r="B42" s="10">
        <f>B36/10</f>
        <v>0</v>
      </c>
      <c r="C42" s="10">
        <f t="shared" ref="C42:G42" si="9">C36/10</f>
        <v>0</v>
      </c>
      <c r="D42" s="10">
        <f t="shared" si="9"/>
        <v>93000000</v>
      </c>
      <c r="E42" s="10">
        <f t="shared" si="9"/>
        <v>102300000</v>
      </c>
      <c r="F42" s="10">
        <f t="shared" si="9"/>
        <v>102300000</v>
      </c>
      <c r="G42" s="10">
        <f t="shared" si="9"/>
        <v>102300000</v>
      </c>
    </row>
    <row r="43" spans="1:7" x14ac:dyDescent="0.25">
      <c r="A4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pane xSplit="1" ySplit="5" topLeftCell="G6" activePane="bottomRight" state="frozen"/>
      <selection pane="topRight" activeCell="B1" sqref="B1"/>
      <selection pane="bottomLeft" activeCell="A6" sqref="A6"/>
      <selection pane="bottomRight" activeCell="G26" sqref="G26"/>
    </sheetView>
  </sheetViews>
  <sheetFormatPr defaultRowHeight="15" x14ac:dyDescent="0.25"/>
  <cols>
    <col min="1" max="1" width="42" customWidth="1"/>
    <col min="2" max="3" width="12.5703125" bestFit="1" customWidth="1"/>
    <col min="4" max="4" width="17.7109375" customWidth="1"/>
    <col min="5" max="5" width="16" bestFit="1" customWidth="1"/>
    <col min="6" max="6" width="14.42578125" customWidth="1"/>
    <col min="7" max="7" width="14.7109375" customWidth="1"/>
  </cols>
  <sheetData>
    <row r="1" spans="1:7" x14ac:dyDescent="0.25">
      <c r="A1" s="1" t="s">
        <v>0</v>
      </c>
      <c r="B1" s="1"/>
      <c r="C1" s="1"/>
      <c r="D1" s="1"/>
    </row>
    <row r="2" spans="1:7" x14ac:dyDescent="0.25">
      <c r="A2" s="1" t="s">
        <v>62</v>
      </c>
      <c r="B2" s="1"/>
      <c r="C2" s="1"/>
      <c r="D2" s="1"/>
    </row>
    <row r="3" spans="1:7" x14ac:dyDescent="0.25">
      <c r="A3" s="1" t="s">
        <v>48</v>
      </c>
      <c r="B3" s="1"/>
      <c r="C3" s="1"/>
      <c r="D3" s="1"/>
    </row>
    <row r="4" spans="1:7" ht="15.75" x14ac:dyDescent="0.25">
      <c r="A4" s="1"/>
      <c r="B4" s="20" t="s">
        <v>41</v>
      </c>
      <c r="C4" s="20" t="s">
        <v>42</v>
      </c>
      <c r="D4" s="20" t="s">
        <v>43</v>
      </c>
      <c r="E4" s="20" t="s">
        <v>41</v>
      </c>
      <c r="F4" s="20" t="s">
        <v>42</v>
      </c>
      <c r="G4" s="20" t="s">
        <v>43</v>
      </c>
    </row>
    <row r="5" spans="1:7" s="1" customFormat="1" ht="15.75" x14ac:dyDescent="0.25">
      <c r="A5" s="22"/>
      <c r="B5" s="21">
        <v>43100</v>
      </c>
      <c r="C5" s="21">
        <v>43190</v>
      </c>
      <c r="D5" s="21">
        <v>43373</v>
      </c>
      <c r="E5" s="21">
        <v>43465</v>
      </c>
      <c r="F5" s="21">
        <v>43555</v>
      </c>
      <c r="G5" s="29">
        <v>43738</v>
      </c>
    </row>
    <row r="6" spans="1:7" x14ac:dyDescent="0.25">
      <c r="A6" s="22" t="s">
        <v>63</v>
      </c>
      <c r="B6" s="6"/>
      <c r="C6" s="6"/>
      <c r="D6" s="6">
        <v>165882809</v>
      </c>
      <c r="E6" s="3">
        <v>355287896</v>
      </c>
      <c r="F6" s="7">
        <v>563996400</v>
      </c>
      <c r="G6" s="6">
        <v>214684739</v>
      </c>
    </row>
    <row r="7" spans="1:7" x14ac:dyDescent="0.25">
      <c r="A7" t="s">
        <v>64</v>
      </c>
      <c r="B7" s="7"/>
      <c r="C7" s="7"/>
      <c r="D7" s="7">
        <v>98801141</v>
      </c>
      <c r="E7" s="2">
        <v>212108102</v>
      </c>
      <c r="F7" s="7">
        <v>339798355</v>
      </c>
      <c r="G7" s="7">
        <v>127178317</v>
      </c>
    </row>
    <row r="8" spans="1:7" x14ac:dyDescent="0.25">
      <c r="A8" s="22" t="s">
        <v>65</v>
      </c>
      <c r="B8" s="3">
        <f t="shared" ref="B8:D8" si="0">B6-B7</f>
        <v>0</v>
      </c>
      <c r="C8" s="3">
        <f t="shared" si="0"/>
        <v>0</v>
      </c>
      <c r="D8" s="3">
        <f t="shared" si="0"/>
        <v>67081668</v>
      </c>
      <c r="E8" s="3">
        <f>E6-E7</f>
        <v>143179794</v>
      </c>
      <c r="F8" s="3">
        <f>F6-F7</f>
        <v>224198045</v>
      </c>
      <c r="G8" s="3">
        <f>G6-G7</f>
        <v>87506422</v>
      </c>
    </row>
    <row r="9" spans="1:7" x14ac:dyDescent="0.25">
      <c r="A9" s="1"/>
      <c r="B9" s="1"/>
      <c r="C9" s="1"/>
      <c r="D9" s="1"/>
      <c r="E9" s="3"/>
    </row>
    <row r="10" spans="1:7" x14ac:dyDescent="0.25">
      <c r="A10" s="22" t="s">
        <v>66</v>
      </c>
      <c r="B10" s="3">
        <f t="shared" ref="B10:D10" si="1">B11+B12</f>
        <v>0</v>
      </c>
      <c r="C10" s="3">
        <f t="shared" si="1"/>
        <v>0</v>
      </c>
      <c r="D10" s="3">
        <f t="shared" si="1"/>
        <v>25802618</v>
      </c>
      <c r="E10" s="3">
        <f>E11+E12</f>
        <v>50190815</v>
      </c>
      <c r="F10" s="3">
        <f>F11+F12</f>
        <v>74690934</v>
      </c>
      <c r="G10" s="3">
        <f>G11+G12</f>
        <v>27106911</v>
      </c>
    </row>
    <row r="11" spans="1:7" x14ac:dyDescent="0.25">
      <c r="A11" t="s">
        <v>15</v>
      </c>
      <c r="B11" s="7"/>
      <c r="C11" s="7"/>
      <c r="D11" s="7">
        <v>6937649</v>
      </c>
      <c r="E11" s="2">
        <v>13688380</v>
      </c>
      <c r="F11" s="7">
        <v>20566819</v>
      </c>
      <c r="G11" s="7">
        <v>7437831</v>
      </c>
    </row>
    <row r="12" spans="1:7" x14ac:dyDescent="0.25">
      <c r="A12" t="s">
        <v>16</v>
      </c>
      <c r="B12" s="7"/>
      <c r="C12" s="7"/>
      <c r="D12" s="7">
        <v>18864969</v>
      </c>
      <c r="E12" s="2">
        <v>36502435</v>
      </c>
      <c r="F12" s="7">
        <v>54124115</v>
      </c>
      <c r="G12" s="7">
        <v>19669080</v>
      </c>
    </row>
    <row r="13" spans="1:7" x14ac:dyDescent="0.25">
      <c r="E13" s="2"/>
    </row>
    <row r="14" spans="1:7" x14ac:dyDescent="0.25">
      <c r="A14" s="22" t="s">
        <v>67</v>
      </c>
      <c r="B14" s="3">
        <f t="shared" ref="B14:D14" si="2">B8-B10</f>
        <v>0</v>
      </c>
      <c r="C14" s="3">
        <f t="shared" si="2"/>
        <v>0</v>
      </c>
      <c r="D14" s="3">
        <f t="shared" si="2"/>
        <v>41279050</v>
      </c>
      <c r="E14" s="3">
        <f>E8-E10</f>
        <v>92988979</v>
      </c>
      <c r="F14" s="3">
        <f>F8-F10</f>
        <v>149507111</v>
      </c>
      <c r="G14" s="3">
        <f>G8-G10</f>
        <v>60399511</v>
      </c>
    </row>
    <row r="15" spans="1:7" x14ac:dyDescent="0.25">
      <c r="A15" s="24" t="s">
        <v>68</v>
      </c>
      <c r="B15" s="3"/>
      <c r="C15" s="3"/>
      <c r="D15" s="3"/>
      <c r="E15" s="3"/>
      <c r="F15" s="3"/>
    </row>
    <row r="16" spans="1:7" x14ac:dyDescent="0.25">
      <c r="A16" t="s">
        <v>17</v>
      </c>
      <c r="B16" s="7"/>
      <c r="C16" s="7"/>
      <c r="D16" s="7">
        <v>1950635</v>
      </c>
      <c r="E16" s="2">
        <v>5770127</v>
      </c>
      <c r="F16" s="7">
        <v>12333494</v>
      </c>
      <c r="G16" s="7">
        <v>1649589</v>
      </c>
    </row>
    <row r="17" spans="1:7" x14ac:dyDescent="0.25">
      <c r="E17" s="2"/>
    </row>
    <row r="18" spans="1:7" x14ac:dyDescent="0.25">
      <c r="A18" s="22" t="s">
        <v>69</v>
      </c>
      <c r="B18" s="3">
        <f t="shared" ref="B18:D18" si="3">SUM(B14:B16)</f>
        <v>0</v>
      </c>
      <c r="C18" s="3">
        <f t="shared" si="3"/>
        <v>0</v>
      </c>
      <c r="D18" s="3">
        <f t="shared" si="3"/>
        <v>43229685</v>
      </c>
      <c r="E18" s="3">
        <f>SUM(E14:E16)</f>
        <v>98759106</v>
      </c>
      <c r="F18" s="3">
        <f>SUM(F14:F16)</f>
        <v>161840605</v>
      </c>
      <c r="G18" s="3">
        <f>SUM(G14:G16)</f>
        <v>62049100</v>
      </c>
    </row>
    <row r="19" spans="1:7" x14ac:dyDescent="0.25">
      <c r="A19" t="s">
        <v>18</v>
      </c>
      <c r="C19" s="7"/>
      <c r="D19" s="7">
        <v>2058556</v>
      </c>
      <c r="E19" s="2">
        <v>4702815</v>
      </c>
      <c r="F19" s="7">
        <v>7706695</v>
      </c>
      <c r="G19" s="7">
        <v>2954719</v>
      </c>
    </row>
    <row r="20" spans="1:7" x14ac:dyDescent="0.25">
      <c r="E20" s="2"/>
    </row>
    <row r="21" spans="1:7" x14ac:dyDescent="0.25">
      <c r="A21" s="22" t="s">
        <v>70</v>
      </c>
      <c r="B21" s="3">
        <f t="shared" ref="B21:D21" si="4">B18-B19</f>
        <v>0</v>
      </c>
      <c r="C21" s="3">
        <f t="shared" si="4"/>
        <v>0</v>
      </c>
      <c r="D21" s="3">
        <f t="shared" si="4"/>
        <v>41171129</v>
      </c>
      <c r="E21" s="3">
        <f>E18-E19</f>
        <v>94056291</v>
      </c>
      <c r="F21" s="3">
        <f>F18-F19</f>
        <v>154133910</v>
      </c>
      <c r="G21" s="3">
        <f>G18-G19</f>
        <v>59094381</v>
      </c>
    </row>
    <row r="22" spans="1:7" x14ac:dyDescent="0.25">
      <c r="A22" s="1"/>
      <c r="B22" s="1"/>
      <c r="C22" s="1"/>
      <c r="D22" s="1"/>
      <c r="E22" s="3"/>
    </row>
    <row r="23" spans="1:7" x14ac:dyDescent="0.25">
      <c r="A23" s="23" t="s">
        <v>71</v>
      </c>
      <c r="B23" s="3">
        <f t="shared" ref="B23:D23" si="5">B24+B25</f>
        <v>0</v>
      </c>
      <c r="C23" s="3">
        <f t="shared" si="5"/>
        <v>0</v>
      </c>
      <c r="D23" s="3">
        <f t="shared" si="5"/>
        <v>11981410</v>
      </c>
      <c r="E23" s="3">
        <f>E24+E25</f>
        <v>27186263</v>
      </c>
      <c r="F23" s="3">
        <f>F24+F25</f>
        <v>44317481</v>
      </c>
      <c r="G23" s="3">
        <f>G24+G25</f>
        <v>14938555</v>
      </c>
    </row>
    <row r="24" spans="1:7" x14ac:dyDescent="0.25">
      <c r="A24" t="s">
        <v>19</v>
      </c>
      <c r="B24" s="7"/>
      <c r="C24" s="7"/>
      <c r="D24" s="7">
        <v>6071214</v>
      </c>
      <c r="E24" s="2">
        <v>14333599</v>
      </c>
      <c r="F24" s="7">
        <v>24073467</v>
      </c>
      <c r="G24" s="7">
        <v>9266781</v>
      </c>
    </row>
    <row r="25" spans="1:7" x14ac:dyDescent="0.25">
      <c r="A25" t="s">
        <v>20</v>
      </c>
      <c r="B25" s="7"/>
      <c r="C25" s="7"/>
      <c r="D25" s="7">
        <v>5910196</v>
      </c>
      <c r="E25" s="2">
        <v>12852664</v>
      </c>
      <c r="F25" s="7">
        <v>20244014</v>
      </c>
      <c r="G25" s="7">
        <v>5671774</v>
      </c>
    </row>
    <row r="26" spans="1:7" s="1" customFormat="1" x14ac:dyDescent="0.25">
      <c r="A26" s="22" t="s">
        <v>72</v>
      </c>
      <c r="B26" s="3">
        <f t="shared" ref="B26:C26" si="6">B21+B23</f>
        <v>0</v>
      </c>
      <c r="C26" s="3">
        <f t="shared" si="6"/>
        <v>0</v>
      </c>
      <c r="D26" s="3">
        <f t="shared" ref="D26:E26" si="7">D21-D23</f>
        <v>29189719</v>
      </c>
      <c r="E26" s="3">
        <f t="shared" si="7"/>
        <v>66870028</v>
      </c>
      <c r="F26" s="3">
        <f>F21-F23</f>
        <v>109816429</v>
      </c>
      <c r="G26" s="3">
        <f>G21-G23</f>
        <v>44155826</v>
      </c>
    </row>
    <row r="27" spans="1:7" s="1" customFormat="1" x14ac:dyDescent="0.25">
      <c r="E27" s="3"/>
    </row>
    <row r="28" spans="1:7" x14ac:dyDescent="0.25">
      <c r="A28" s="22" t="s">
        <v>73</v>
      </c>
      <c r="B28" s="4" t="e">
        <f>B26/('1'!B36/10)</f>
        <v>#DIV/0!</v>
      </c>
      <c r="C28" s="4" t="e">
        <f>C26/('1'!C36/10)</f>
        <v>#DIV/0!</v>
      </c>
      <c r="D28" s="4">
        <f>D26/('1'!D36/10)</f>
        <v>0.31386794623655911</v>
      </c>
      <c r="E28" s="4">
        <f>E26/('1'!E36/10)</f>
        <v>0.65366596285434997</v>
      </c>
      <c r="F28" s="4">
        <f>F26/('1'!F36/10)</f>
        <v>1.0734743792766372</v>
      </c>
      <c r="G28" s="4">
        <f>G26/('1'!G36/10)</f>
        <v>0.43163075268817203</v>
      </c>
    </row>
    <row r="29" spans="1:7" x14ac:dyDescent="0.25">
      <c r="A29" s="24" t="s">
        <v>74</v>
      </c>
      <c r="B29" s="10">
        <f>'1'!B36/10</f>
        <v>0</v>
      </c>
      <c r="C29" s="10">
        <f>'1'!C36/10</f>
        <v>0</v>
      </c>
      <c r="D29" s="10">
        <f>'1'!D36/10</f>
        <v>93000000</v>
      </c>
      <c r="E29" s="10">
        <f>'1'!E36/10</f>
        <v>102300000</v>
      </c>
      <c r="F29" s="10">
        <f>'1'!F36/10</f>
        <v>102300000</v>
      </c>
      <c r="G29" s="10">
        <f>'1'!G36/10</f>
        <v>102300000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pane xSplit="1" ySplit="5" topLeftCell="G30" activePane="bottomRight" state="frozen"/>
      <selection pane="topRight" activeCell="B1" sqref="B1"/>
      <selection pane="bottomLeft" activeCell="A4" sqref="A4"/>
      <selection pane="bottomRight" activeCell="L42" sqref="L42"/>
    </sheetView>
  </sheetViews>
  <sheetFormatPr defaultRowHeight="15" x14ac:dyDescent="0.25"/>
  <cols>
    <col min="1" max="1" width="38.28515625" customWidth="1"/>
    <col min="2" max="4" width="16.42578125" customWidth="1"/>
    <col min="5" max="5" width="16" bestFit="1" customWidth="1"/>
    <col min="6" max="6" width="14.85546875" customWidth="1"/>
    <col min="7" max="7" width="12.5703125" bestFit="1" customWidth="1"/>
  </cols>
  <sheetData>
    <row r="1" spans="1:7" x14ac:dyDescent="0.25">
      <c r="A1" s="1" t="s">
        <v>0</v>
      </c>
      <c r="B1" s="1"/>
      <c r="C1" s="1"/>
      <c r="D1" s="1"/>
    </row>
    <row r="2" spans="1:7" x14ac:dyDescent="0.25">
      <c r="A2" s="1" t="s">
        <v>52</v>
      </c>
      <c r="B2" s="1"/>
      <c r="C2" s="1"/>
      <c r="D2" s="1"/>
    </row>
    <row r="3" spans="1:7" x14ac:dyDescent="0.25">
      <c r="A3" s="1" t="s">
        <v>48</v>
      </c>
      <c r="B3" s="1"/>
      <c r="C3" s="1"/>
      <c r="D3" s="1"/>
    </row>
    <row r="4" spans="1:7" ht="15.75" x14ac:dyDescent="0.25">
      <c r="A4" s="1"/>
      <c r="B4" s="20" t="s">
        <v>41</v>
      </c>
      <c r="C4" s="20" t="s">
        <v>42</v>
      </c>
      <c r="D4" s="20" t="s">
        <v>43</v>
      </c>
      <c r="E4" s="20" t="s">
        <v>41</v>
      </c>
      <c r="F4" s="20" t="s">
        <v>42</v>
      </c>
      <c r="G4" s="20" t="s">
        <v>43</v>
      </c>
    </row>
    <row r="5" spans="1:7" s="1" customFormat="1" ht="15.75" x14ac:dyDescent="0.25">
      <c r="B5" s="21">
        <v>43100</v>
      </c>
      <c r="C5" s="21">
        <v>43190</v>
      </c>
      <c r="D5" s="21">
        <v>43373</v>
      </c>
      <c r="E5" s="21">
        <v>43465</v>
      </c>
      <c r="F5" s="21">
        <v>43555</v>
      </c>
      <c r="G5" s="29">
        <v>43738</v>
      </c>
    </row>
    <row r="6" spans="1:7" s="1" customFormat="1" x14ac:dyDescent="0.25">
      <c r="A6" s="22" t="s">
        <v>53</v>
      </c>
    </row>
    <row r="7" spans="1:7" x14ac:dyDescent="0.25">
      <c r="A7" s="23" t="s">
        <v>54</v>
      </c>
      <c r="B7" s="1"/>
      <c r="C7" s="1"/>
      <c r="D7" s="1"/>
      <c r="E7" s="2"/>
    </row>
    <row r="8" spans="1:7" x14ac:dyDescent="0.25">
      <c r="A8" t="s">
        <v>21</v>
      </c>
      <c r="B8" s="7"/>
      <c r="C8" s="7"/>
      <c r="D8" s="7">
        <v>157758050</v>
      </c>
      <c r="E8" s="2">
        <v>329125850</v>
      </c>
      <c r="F8" s="7">
        <v>525265800</v>
      </c>
      <c r="G8" s="7">
        <v>162675620</v>
      </c>
    </row>
    <row r="9" spans="1:7" x14ac:dyDescent="0.25">
      <c r="A9" t="s">
        <v>22</v>
      </c>
      <c r="B9" s="7"/>
      <c r="C9" s="7"/>
      <c r="D9" s="7">
        <v>1950635</v>
      </c>
      <c r="E9" s="2">
        <v>4826730</v>
      </c>
      <c r="F9" s="7">
        <v>7302050</v>
      </c>
      <c r="G9" s="7">
        <v>1800000</v>
      </c>
    </row>
    <row r="10" spans="1:7" x14ac:dyDescent="0.25">
      <c r="A10" t="s">
        <v>23</v>
      </c>
      <c r="B10" s="8"/>
      <c r="C10" s="8"/>
      <c r="D10" s="7">
        <v>-92934890</v>
      </c>
      <c r="E10" s="2">
        <v>-207564452</v>
      </c>
      <c r="F10" s="7">
        <v>-330788850</v>
      </c>
      <c r="G10" s="8">
        <v>-105091578</v>
      </c>
    </row>
    <row r="11" spans="1:7" x14ac:dyDescent="0.25">
      <c r="A11" t="s">
        <v>24</v>
      </c>
      <c r="B11" s="8"/>
      <c r="C11" s="8"/>
      <c r="D11" s="7">
        <v>-19780777</v>
      </c>
      <c r="E11" s="2">
        <v>-36890601</v>
      </c>
      <c r="F11" s="7">
        <v>-55574072</v>
      </c>
      <c r="G11" s="8">
        <v>-20461056</v>
      </c>
    </row>
    <row r="12" spans="1:7" x14ac:dyDescent="0.25">
      <c r="A12" t="s">
        <v>25</v>
      </c>
      <c r="B12" s="8"/>
      <c r="C12" s="8"/>
      <c r="D12" s="7">
        <v>-11337940</v>
      </c>
      <c r="E12" s="2">
        <v>-22295380</v>
      </c>
      <c r="F12" s="7">
        <v>-33156062</v>
      </c>
      <c r="G12" s="8">
        <v>-10397017</v>
      </c>
    </row>
    <row r="13" spans="1:7" s="1" customFormat="1" x14ac:dyDescent="0.25">
      <c r="B13" s="3">
        <f>SUM(B8:B12)</f>
        <v>0</v>
      </c>
      <c r="C13" s="3">
        <f t="shared" ref="C13:D13" si="0">SUM(C8:C12)</f>
        <v>0</v>
      </c>
      <c r="D13" s="3">
        <f t="shared" si="0"/>
        <v>35655078</v>
      </c>
      <c r="E13" s="3">
        <f>SUM(E8:E12)</f>
        <v>67202147</v>
      </c>
      <c r="F13" s="3">
        <f>SUM(F8:F12)</f>
        <v>113048866</v>
      </c>
      <c r="G13" s="3">
        <f>SUM(G8:G12)</f>
        <v>28525969</v>
      </c>
    </row>
    <row r="14" spans="1:7" x14ac:dyDescent="0.25">
      <c r="A14" t="s">
        <v>26</v>
      </c>
      <c r="B14" s="8"/>
      <c r="C14" s="8"/>
      <c r="D14" s="7">
        <v>-2564793</v>
      </c>
      <c r="E14" s="2">
        <v>-7244683</v>
      </c>
      <c r="F14" s="7">
        <v>-18423636</v>
      </c>
      <c r="G14" s="8">
        <v>-6028533</v>
      </c>
    </row>
    <row r="15" spans="1:7" s="1" customFormat="1" x14ac:dyDescent="0.25">
      <c r="B15" s="3">
        <f t="shared" ref="B15:D15" si="1">SUM(B13:B14)</f>
        <v>0</v>
      </c>
      <c r="C15" s="3">
        <f t="shared" si="1"/>
        <v>0</v>
      </c>
      <c r="D15" s="3">
        <f t="shared" si="1"/>
        <v>33090285</v>
      </c>
      <c r="E15" s="3">
        <f>SUM(E13:E14)</f>
        <v>59957464</v>
      </c>
      <c r="F15" s="3">
        <f>SUM(F13:F14)</f>
        <v>94625230</v>
      </c>
      <c r="G15" s="3">
        <f>SUM(G13:G14)</f>
        <v>22497436</v>
      </c>
    </row>
    <row r="16" spans="1:7" x14ac:dyDescent="0.25">
      <c r="E16" s="2"/>
    </row>
    <row r="17" spans="1:7" x14ac:dyDescent="0.25">
      <c r="A17" s="22" t="s">
        <v>55</v>
      </c>
      <c r="B17" s="1"/>
      <c r="C17" s="1"/>
      <c r="D17" s="1"/>
      <c r="E17" s="2"/>
    </row>
    <row r="18" spans="1:7" x14ac:dyDescent="0.25">
      <c r="A18" t="s">
        <v>27</v>
      </c>
      <c r="C18" s="8"/>
      <c r="D18" s="7">
        <v>-325140</v>
      </c>
      <c r="E18" s="2">
        <v>-36060235</v>
      </c>
      <c r="F18" s="7">
        <v>-57367335</v>
      </c>
      <c r="G18">
        <v>-59799348</v>
      </c>
    </row>
    <row r="19" spans="1:7" x14ac:dyDescent="0.25">
      <c r="A19" t="s">
        <v>38</v>
      </c>
      <c r="E19" s="2"/>
    </row>
    <row r="20" spans="1:7" x14ac:dyDescent="0.25">
      <c r="A20" t="s">
        <v>28</v>
      </c>
      <c r="B20" s="7"/>
      <c r="E20" s="2"/>
      <c r="F20" s="7">
        <v>-19344982</v>
      </c>
    </row>
    <row r="21" spans="1:7" x14ac:dyDescent="0.25">
      <c r="A21" t="s">
        <v>29</v>
      </c>
      <c r="D21" s="7">
        <v>-24150400</v>
      </c>
      <c r="E21" s="2">
        <v>-768129</v>
      </c>
      <c r="F21" s="7">
        <v>-21661099</v>
      </c>
    </row>
    <row r="22" spans="1:7" x14ac:dyDescent="0.25">
      <c r="A22" t="s">
        <v>39</v>
      </c>
      <c r="E22" s="2">
        <v>-25000000</v>
      </c>
      <c r="F22" s="7">
        <v>-25000000</v>
      </c>
    </row>
    <row r="23" spans="1:7" x14ac:dyDescent="0.25">
      <c r="A23" t="s">
        <v>40</v>
      </c>
      <c r="E23" s="2"/>
    </row>
    <row r="24" spans="1:7" s="1" customFormat="1" x14ac:dyDescent="0.25">
      <c r="B24" s="3">
        <f t="shared" ref="B24:D24" si="2">SUM(B18:B21)</f>
        <v>0</v>
      </c>
      <c r="C24" s="3">
        <f>SUM(C18:C23)</f>
        <v>0</v>
      </c>
      <c r="D24" s="3">
        <f t="shared" si="2"/>
        <v>-24475540</v>
      </c>
      <c r="E24" s="3">
        <f>SUM(E18:E23)</f>
        <v>-61828364</v>
      </c>
      <c r="F24" s="3">
        <f>SUM(F18:F22)</f>
        <v>-123373416</v>
      </c>
      <c r="G24" s="3">
        <f>SUM(G18:G22)</f>
        <v>-59799348</v>
      </c>
    </row>
    <row r="25" spans="1:7" x14ac:dyDescent="0.25">
      <c r="B25" s="2"/>
      <c r="C25" s="2"/>
      <c r="D25" s="2"/>
      <c r="E25" s="2"/>
    </row>
    <row r="26" spans="1:7" x14ac:dyDescent="0.25">
      <c r="A26" s="22" t="s">
        <v>56</v>
      </c>
      <c r="B26" s="2"/>
      <c r="C26" s="2"/>
      <c r="D26" s="2"/>
      <c r="E26" s="2"/>
    </row>
    <row r="27" spans="1:7" x14ac:dyDescent="0.25">
      <c r="A27" s="8" t="s">
        <v>45</v>
      </c>
      <c r="B27" s="2"/>
      <c r="C27" s="2"/>
      <c r="D27" s="2">
        <v>-6848001</v>
      </c>
      <c r="E27" s="2">
        <v>-15900000</v>
      </c>
      <c r="F27" s="7">
        <v>-15900000</v>
      </c>
    </row>
    <row r="28" spans="1:7" x14ac:dyDescent="0.25">
      <c r="A28" s="8" t="s">
        <v>47</v>
      </c>
      <c r="B28" s="2"/>
      <c r="C28" s="2"/>
      <c r="D28" s="2">
        <v>282978040</v>
      </c>
      <c r="E28" s="2"/>
      <c r="F28" s="7"/>
    </row>
    <row r="29" spans="1:7" x14ac:dyDescent="0.25">
      <c r="A29" t="s">
        <v>30</v>
      </c>
      <c r="B29" s="2"/>
      <c r="C29" s="2"/>
      <c r="D29" s="2">
        <v>200000000</v>
      </c>
      <c r="E29" s="2">
        <v>200000000</v>
      </c>
      <c r="F29" s="2">
        <v>200000000</v>
      </c>
    </row>
    <row r="30" spans="1:7" s="1" customFormat="1" x14ac:dyDescent="0.25">
      <c r="B30" s="3">
        <f>SUM(B29)</f>
        <v>0</v>
      </c>
      <c r="C30" s="3">
        <f t="shared" ref="C30" si="3">SUM(C29)</f>
        <v>0</v>
      </c>
      <c r="D30" s="3">
        <f>SUM(D27:D29)</f>
        <v>476130039</v>
      </c>
      <c r="E30" s="3">
        <f>SUM(E27:E29)</f>
        <v>184100000</v>
      </c>
      <c r="F30" s="3">
        <f>SUM(F27:F29)</f>
        <v>184100000</v>
      </c>
      <c r="G30" s="3">
        <f>SUM(G27:G29)</f>
        <v>0</v>
      </c>
    </row>
    <row r="31" spans="1:7" x14ac:dyDescent="0.25">
      <c r="B31" s="2"/>
      <c r="C31" s="2"/>
      <c r="D31" s="2"/>
      <c r="E31" s="2"/>
    </row>
    <row r="32" spans="1:7" s="1" customFormat="1" x14ac:dyDescent="0.25">
      <c r="A32" s="1" t="s">
        <v>57</v>
      </c>
      <c r="B32" s="3">
        <f t="shared" ref="B32:D32" si="4">B15+B24+B30</f>
        <v>0</v>
      </c>
      <c r="C32" s="3">
        <f t="shared" si="4"/>
        <v>0</v>
      </c>
      <c r="D32" s="3">
        <f t="shared" si="4"/>
        <v>484744784</v>
      </c>
      <c r="E32" s="3">
        <f>E15+E24+E30</f>
        <v>182229100</v>
      </c>
      <c r="F32" s="3">
        <f>F15+F24+F30</f>
        <v>155351814</v>
      </c>
      <c r="G32" s="3">
        <f>G15+G24+G30</f>
        <v>-37301912</v>
      </c>
    </row>
    <row r="33" spans="1:7" x14ac:dyDescent="0.25">
      <c r="A33" s="24" t="s">
        <v>58</v>
      </c>
      <c r="B33" s="7"/>
      <c r="C33" s="7"/>
      <c r="D33" s="7">
        <v>91679619</v>
      </c>
      <c r="E33" s="2">
        <v>91679619</v>
      </c>
      <c r="G33" s="7">
        <v>160581427</v>
      </c>
    </row>
    <row r="34" spans="1:7" s="1" customFormat="1" x14ac:dyDescent="0.25">
      <c r="A34" s="22" t="s">
        <v>59</v>
      </c>
      <c r="B34" s="3">
        <f t="shared" ref="B34:D34" si="5">SUM(B32:B33)</f>
        <v>0</v>
      </c>
      <c r="C34" s="3">
        <f t="shared" si="5"/>
        <v>0</v>
      </c>
      <c r="D34" s="3">
        <f t="shared" si="5"/>
        <v>576424403</v>
      </c>
      <c r="E34" s="3">
        <f>SUM(E32:E33)</f>
        <v>273908719</v>
      </c>
      <c r="F34" s="3">
        <f>SUM(F32:F33)</f>
        <v>155351814</v>
      </c>
      <c r="G34" s="3">
        <f>SUM(G32:G33)</f>
        <v>123279515</v>
      </c>
    </row>
    <row r="35" spans="1:7" x14ac:dyDescent="0.25">
      <c r="B35" s="2"/>
      <c r="C35" s="2"/>
      <c r="D35" s="2"/>
      <c r="E35" s="2"/>
    </row>
    <row r="36" spans="1:7" x14ac:dyDescent="0.25">
      <c r="A36" s="22" t="s">
        <v>60</v>
      </c>
      <c r="B36" s="4" t="e">
        <f>B15/('1'!B36/10)</f>
        <v>#DIV/0!</v>
      </c>
      <c r="C36" s="4" t="e">
        <f>C15/('1'!C36/10)</f>
        <v>#DIV/0!</v>
      </c>
      <c r="D36" s="4">
        <f>D15/('1'!D36/10)</f>
        <v>0.35580951612903228</v>
      </c>
      <c r="E36" s="4">
        <f>E15/('1'!E36/10)</f>
        <v>0.58609446725317693</v>
      </c>
      <c r="F36" s="4">
        <f>F15/('1'!F36/10)</f>
        <v>0.92497781036168136</v>
      </c>
      <c r="G36" s="4">
        <f>G15/('1'!G36/10)</f>
        <v>0.21991628543499511</v>
      </c>
    </row>
    <row r="37" spans="1:7" x14ac:dyDescent="0.25">
      <c r="A37" s="22" t="s">
        <v>61</v>
      </c>
      <c r="B37" s="10">
        <f>'1'!B36/10</f>
        <v>0</v>
      </c>
      <c r="C37" s="10">
        <f>'1'!C36/10</f>
        <v>0</v>
      </c>
      <c r="D37" s="10">
        <f>'1'!D36/10</f>
        <v>93000000</v>
      </c>
      <c r="E37" s="10">
        <f>'1'!E36/10</f>
        <v>102300000</v>
      </c>
      <c r="F37" s="10">
        <f>'1'!F36/10</f>
        <v>102300000</v>
      </c>
      <c r="G37" s="10">
        <f>'1'!G36/10</f>
        <v>102300000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7" sqref="C17"/>
    </sheetView>
  </sheetViews>
  <sheetFormatPr defaultRowHeight="15" x14ac:dyDescent="0.25"/>
  <cols>
    <col min="1" max="1" width="16.5703125" bestFit="1" customWidth="1"/>
    <col min="2" max="3" width="16.5703125" customWidth="1"/>
    <col min="4" max="4" width="11.7109375" customWidth="1"/>
    <col min="5" max="5" width="11.85546875" customWidth="1"/>
  </cols>
  <sheetData>
    <row r="1" spans="1:9" x14ac:dyDescent="0.25">
      <c r="A1" s="1" t="s">
        <v>0</v>
      </c>
    </row>
    <row r="2" spans="1:9" x14ac:dyDescent="0.25">
      <c r="A2" s="1" t="s">
        <v>31</v>
      </c>
    </row>
    <row r="3" spans="1:9" x14ac:dyDescent="0.25">
      <c r="A3" s="1" t="s">
        <v>48</v>
      </c>
    </row>
    <row r="4" spans="1:9" ht="15.75" x14ac:dyDescent="0.25">
      <c r="B4" s="20" t="s">
        <v>42</v>
      </c>
      <c r="C4" s="20" t="s">
        <v>43</v>
      </c>
      <c r="D4" s="20" t="s">
        <v>41</v>
      </c>
      <c r="E4" s="20" t="s">
        <v>42</v>
      </c>
    </row>
    <row r="5" spans="1:9" ht="15.75" x14ac:dyDescent="0.25">
      <c r="A5" s="1"/>
      <c r="B5" s="21">
        <v>43190</v>
      </c>
      <c r="C5" s="21">
        <v>43373</v>
      </c>
      <c r="D5" s="21">
        <v>43465</v>
      </c>
      <c r="E5" s="21">
        <v>43555</v>
      </c>
      <c r="F5" s="1"/>
      <c r="G5" s="1"/>
      <c r="H5" s="1"/>
      <c r="I5" s="1"/>
    </row>
    <row r="6" spans="1:9" x14ac:dyDescent="0.25">
      <c r="A6" s="8" t="s">
        <v>49</v>
      </c>
      <c r="B6" s="5" t="e">
        <f>'2'!C26/'1'!C17</f>
        <v>#DIV/0!</v>
      </c>
      <c r="C6" s="5">
        <f>'2'!D26/'1'!D17</f>
        <v>1.6728432906971544E-2</v>
      </c>
      <c r="D6" s="5">
        <f>'2'!E26/'1'!E17</f>
        <v>4.3890905640262039E-2</v>
      </c>
      <c r="E6" s="5">
        <f>'2'!F26/'1'!F17</f>
        <v>6.9441903101365998E-2</v>
      </c>
    </row>
    <row r="7" spans="1:9" x14ac:dyDescent="0.25">
      <c r="A7" s="8" t="s">
        <v>50</v>
      </c>
      <c r="B7" s="5" t="e">
        <f>'2'!C26/'1'!C35</f>
        <v>#DIV/0!</v>
      </c>
      <c r="C7" s="5">
        <f>'2'!D26/'1'!D35</f>
        <v>2.3069581417604745E-2</v>
      </c>
      <c r="D7" s="5">
        <f>'2'!E26/'1'!E35</f>
        <v>5.1321207327988116E-2</v>
      </c>
      <c r="E7" s="5">
        <f>'2'!F26/'1'!F35</f>
        <v>8.1592269959402275E-2</v>
      </c>
    </row>
    <row r="8" spans="1:9" x14ac:dyDescent="0.25">
      <c r="A8" s="8" t="s">
        <v>32</v>
      </c>
    </row>
    <row r="9" spans="1:9" x14ac:dyDescent="0.25">
      <c r="A9" s="8" t="s">
        <v>33</v>
      </c>
      <c r="B9" s="4" t="e">
        <f>'1'!C11/'1'!C26</f>
        <v>#DIV/0!</v>
      </c>
      <c r="C9" s="4">
        <f>'1'!D11/'1'!D26</f>
        <v>2.6054777383474823</v>
      </c>
      <c r="D9" s="4">
        <f>'1'!E11/'1'!E26</f>
        <v>5.7465542153254026</v>
      </c>
      <c r="E9" s="4">
        <f>'1'!F11/'1'!F26</f>
        <v>5.6086689052043299</v>
      </c>
    </row>
    <row r="10" spans="1:9" x14ac:dyDescent="0.25">
      <c r="A10" s="8" t="s">
        <v>34</v>
      </c>
      <c r="B10" s="5" t="e">
        <f>'2'!C26/'2'!C6</f>
        <v>#DIV/0!</v>
      </c>
      <c r="C10" s="5">
        <f>'2'!D26/'2'!D6</f>
        <v>0.17596590735330506</v>
      </c>
      <c r="D10" s="5">
        <f>'2'!E26/'2'!E6</f>
        <v>0.18821363956626319</v>
      </c>
      <c r="E10" s="5">
        <f>'2'!F26/'2'!F6</f>
        <v>0.19471122333404964</v>
      </c>
    </row>
    <row r="11" spans="1:9" x14ac:dyDescent="0.25">
      <c r="A11" t="s">
        <v>35</v>
      </c>
      <c r="B11" s="5" t="e">
        <f>'2'!C14/'2'!C6</f>
        <v>#DIV/0!</v>
      </c>
      <c r="C11" s="5">
        <f>'2'!D14/'2'!D6</f>
        <v>0.24884465273312317</v>
      </c>
      <c r="D11" s="5">
        <f>'2'!E14/'2'!E6</f>
        <v>0.26172853071245633</v>
      </c>
      <c r="E11" s="5">
        <f>'2'!F27/'2'!F7</f>
        <v>0</v>
      </c>
    </row>
    <row r="12" spans="1:9" x14ac:dyDescent="0.25">
      <c r="A12" s="8" t="s">
        <v>51</v>
      </c>
      <c r="B12" s="5" t="e">
        <f>'2'!C26/'1'!C35</f>
        <v>#DIV/0!</v>
      </c>
      <c r="C12" s="5">
        <f>'2'!D26/'1'!D35</f>
        <v>2.3069581417604745E-2</v>
      </c>
      <c r="D12" s="5">
        <f>'2'!E26/'1'!E35</f>
        <v>5.1321207327988116E-2</v>
      </c>
      <c r="E12" s="5">
        <f>'2'!F26/'1'!F35</f>
        <v>8.1592269959402275E-2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2019-01-21T08:09:48Z</dcterms:created>
  <dcterms:modified xsi:type="dcterms:W3CDTF">2020-04-12T10:52:41Z</dcterms:modified>
</cp:coreProperties>
</file>