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Q\"/>
    </mc:Choice>
  </mc:AlternateContent>
  <bookViews>
    <workbookView xWindow="240" yWindow="60" windowWidth="20115" windowHeight="8010" activeTab="2"/>
  </bookViews>
  <sheets>
    <sheet name="1" sheetId="1" r:id="rId1"/>
    <sheet name="2" sheetId="2" r:id="rId2"/>
    <sheet name="3" sheetId="5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I55" i="5" l="1"/>
  <c r="I49" i="5"/>
  <c r="I42" i="5"/>
  <c r="I35" i="5"/>
  <c r="I15" i="5"/>
  <c r="I43" i="2"/>
  <c r="I40" i="2"/>
  <c r="I35" i="2"/>
  <c r="I27" i="2"/>
  <c r="I14" i="2"/>
  <c r="I7" i="2"/>
  <c r="I50" i="1"/>
  <c r="I45" i="1"/>
  <c r="I49" i="1" s="1"/>
  <c r="I28" i="1"/>
  <c r="I37" i="1" s="1"/>
  <c r="I17" i="1"/>
  <c r="I14" i="1"/>
  <c r="I10" i="1"/>
  <c r="I7" i="1"/>
  <c r="I36" i="5" l="1"/>
  <c r="I54" i="5" s="1"/>
  <c r="I28" i="2"/>
  <c r="I36" i="2" s="1"/>
  <c r="I41" i="2" s="1"/>
  <c r="I42" i="2" s="1"/>
  <c r="I47" i="1"/>
  <c r="I23" i="1"/>
  <c r="G55" i="5"/>
  <c r="H55" i="5"/>
  <c r="G49" i="5"/>
  <c r="H49" i="5"/>
  <c r="G42" i="5"/>
  <c r="H42" i="5"/>
  <c r="G35" i="5"/>
  <c r="H35" i="5"/>
  <c r="G15" i="5"/>
  <c r="H15" i="5"/>
  <c r="G43" i="2"/>
  <c r="H43" i="2"/>
  <c r="G40" i="2"/>
  <c r="H40" i="2"/>
  <c r="G35" i="2"/>
  <c r="H35" i="2"/>
  <c r="G27" i="2"/>
  <c r="H27" i="2"/>
  <c r="H14" i="2"/>
  <c r="G7" i="2"/>
  <c r="G14" i="2" s="1"/>
  <c r="H7" i="2"/>
  <c r="G50" i="1"/>
  <c r="H50" i="1"/>
  <c r="G45" i="1"/>
  <c r="G49" i="1" s="1"/>
  <c r="H45" i="1"/>
  <c r="H49" i="1" s="1"/>
  <c r="G28" i="1"/>
  <c r="G37" i="1" s="1"/>
  <c r="H28" i="1"/>
  <c r="H37" i="1" s="1"/>
  <c r="G17" i="1"/>
  <c r="H17" i="1"/>
  <c r="G14" i="1"/>
  <c r="H14" i="1"/>
  <c r="G10" i="1"/>
  <c r="H10" i="1"/>
  <c r="G7" i="1"/>
  <c r="H7" i="1"/>
  <c r="I50" i="5" l="1"/>
  <c r="I53" i="5" s="1"/>
  <c r="H36" i="5"/>
  <c r="H50" i="5" s="1"/>
  <c r="H53" i="5" s="1"/>
  <c r="H28" i="2"/>
  <c r="H36" i="2" s="1"/>
  <c r="H41" i="2" s="1"/>
  <c r="H42" i="2" s="1"/>
  <c r="H47" i="1"/>
  <c r="H23" i="1"/>
  <c r="G36" i="5"/>
  <c r="G54" i="5" s="1"/>
  <c r="G28" i="2"/>
  <c r="G36" i="2" s="1"/>
  <c r="G41" i="2" s="1"/>
  <c r="G42" i="2" s="1"/>
  <c r="G47" i="1"/>
  <c r="G23" i="1"/>
  <c r="C55" i="5"/>
  <c r="D55" i="5"/>
  <c r="E55" i="5"/>
  <c r="F55" i="5"/>
  <c r="B55" i="5"/>
  <c r="F49" i="5"/>
  <c r="E49" i="5"/>
  <c r="D49" i="5"/>
  <c r="C49" i="5"/>
  <c r="B49" i="5"/>
  <c r="F42" i="5"/>
  <c r="E42" i="5"/>
  <c r="D42" i="5"/>
  <c r="C42" i="5"/>
  <c r="B42" i="5"/>
  <c r="F35" i="5"/>
  <c r="E35" i="5"/>
  <c r="D35" i="5"/>
  <c r="C35" i="5"/>
  <c r="B35" i="5"/>
  <c r="F15" i="5"/>
  <c r="E15" i="5"/>
  <c r="D15" i="5"/>
  <c r="C15" i="5"/>
  <c r="B15" i="5"/>
  <c r="F43" i="2"/>
  <c r="C43" i="2"/>
  <c r="D43" i="2"/>
  <c r="E43" i="2"/>
  <c r="B43" i="2"/>
  <c r="C50" i="1"/>
  <c r="D50" i="1"/>
  <c r="E50" i="1"/>
  <c r="F50" i="1"/>
  <c r="B50" i="1"/>
  <c r="H54" i="5" l="1"/>
  <c r="G50" i="5"/>
  <c r="G53" i="5" s="1"/>
  <c r="B36" i="5"/>
  <c r="B50" i="5" s="1"/>
  <c r="B53" i="5" s="1"/>
  <c r="F36" i="5"/>
  <c r="F54" i="5" s="1"/>
  <c r="E36" i="5"/>
  <c r="E54" i="5" s="1"/>
  <c r="C36" i="5"/>
  <c r="C54" i="5" s="1"/>
  <c r="D36" i="5"/>
  <c r="D54" i="5" s="1"/>
  <c r="B54" i="5"/>
  <c r="D50" i="5" l="1"/>
  <c r="D53" i="5" s="1"/>
  <c r="F50" i="5"/>
  <c r="F53" i="5" s="1"/>
  <c r="E50" i="5"/>
  <c r="E53" i="5" s="1"/>
  <c r="C50" i="5"/>
  <c r="C53" i="5" s="1"/>
  <c r="D10" i="1" l="1"/>
  <c r="D7" i="1"/>
  <c r="B14" i="1"/>
  <c r="C14" i="1"/>
  <c r="D14" i="1"/>
  <c r="E14" i="1"/>
  <c r="F14" i="1"/>
  <c r="C10" i="1"/>
  <c r="E10" i="1"/>
  <c r="F10" i="1"/>
  <c r="B10" i="1"/>
  <c r="B7" i="2" l="1"/>
  <c r="C7" i="2"/>
  <c r="D7" i="2"/>
  <c r="E7" i="2"/>
  <c r="E14" i="2" s="1"/>
  <c r="F7" i="2"/>
  <c r="F40" i="2"/>
  <c r="E40" i="2"/>
  <c r="D40" i="2"/>
  <c r="C40" i="2"/>
  <c r="B40" i="2"/>
  <c r="F35" i="2"/>
  <c r="E35" i="2"/>
  <c r="D35" i="2"/>
  <c r="C35" i="2"/>
  <c r="B35" i="2"/>
  <c r="F27" i="2"/>
  <c r="E27" i="2"/>
  <c r="D27" i="2"/>
  <c r="C27" i="2"/>
  <c r="B27" i="2"/>
  <c r="D6" i="4" l="1"/>
  <c r="D14" i="2"/>
  <c r="D28" i="2" s="1"/>
  <c r="D36" i="2" s="1"/>
  <c r="D41" i="2" s="1"/>
  <c r="C6" i="4"/>
  <c r="C14" i="2"/>
  <c r="C28" i="2" s="1"/>
  <c r="C7" i="4" s="1"/>
  <c r="F6" i="4"/>
  <c r="F14" i="2"/>
  <c r="F28" i="2" s="1"/>
  <c r="B6" i="4"/>
  <c r="B14" i="2"/>
  <c r="B28" i="2" s="1"/>
  <c r="E28" i="2"/>
  <c r="E6" i="4"/>
  <c r="D17" i="1"/>
  <c r="D23" i="1" s="1"/>
  <c r="C36" i="2" l="1"/>
  <c r="C41" i="2" s="1"/>
  <c r="C42" i="2" s="1"/>
  <c r="D7" i="4"/>
  <c r="D42" i="2"/>
  <c r="D8" i="4"/>
  <c r="E36" i="2"/>
  <c r="E41" i="2" s="1"/>
  <c r="E7" i="4"/>
  <c r="B36" i="2"/>
  <c r="B41" i="2" s="1"/>
  <c r="B7" i="4"/>
  <c r="F36" i="2"/>
  <c r="F41" i="2" s="1"/>
  <c r="F7" i="4"/>
  <c r="F45" i="1"/>
  <c r="B45" i="1"/>
  <c r="C45" i="1"/>
  <c r="D45" i="1"/>
  <c r="F28" i="1"/>
  <c r="F37" i="1" s="1"/>
  <c r="B28" i="1"/>
  <c r="B37" i="1" s="1"/>
  <c r="C28" i="1"/>
  <c r="C37" i="1" s="1"/>
  <c r="D28" i="1"/>
  <c r="D37" i="1" s="1"/>
  <c r="F17" i="1"/>
  <c r="B17" i="1"/>
  <c r="C17" i="1"/>
  <c r="F7" i="1"/>
  <c r="B7" i="1"/>
  <c r="C7" i="1"/>
  <c r="F23" i="1" l="1"/>
  <c r="C23" i="1"/>
  <c r="C9" i="4" s="1"/>
  <c r="B23" i="1"/>
  <c r="B47" i="1"/>
  <c r="C8" i="4"/>
  <c r="B42" i="2"/>
  <c r="B8" i="4"/>
  <c r="F42" i="2"/>
  <c r="F8" i="4"/>
  <c r="E42" i="2"/>
  <c r="E8" i="4"/>
  <c r="D49" i="1"/>
  <c r="D10" i="4"/>
  <c r="B49" i="1"/>
  <c r="B10" i="4"/>
  <c r="C49" i="1"/>
  <c r="C10" i="4"/>
  <c r="F49" i="1"/>
  <c r="F10" i="4"/>
  <c r="C47" i="1"/>
  <c r="D47" i="1"/>
  <c r="D9" i="4"/>
  <c r="F47" i="1"/>
  <c r="F9" i="4"/>
  <c r="E45" i="1"/>
  <c r="E28" i="1"/>
  <c r="E37" i="1" s="1"/>
  <c r="E47" i="1" s="1"/>
  <c r="E17" i="1"/>
  <c r="E7" i="1"/>
  <c r="E49" i="1" l="1"/>
  <c r="E10" i="4"/>
  <c r="B9" i="4"/>
  <c r="E23" i="1"/>
  <c r="E9" i="4" s="1"/>
</calcChain>
</file>

<file path=xl/sharedStrings.xml><?xml version="1.0" encoding="utf-8"?>
<sst xmlns="http://schemas.openxmlformats.org/spreadsheetml/2006/main" count="161" uniqueCount="131">
  <si>
    <t>Balance with Bangladesh bank &amp; its agent( Including foreign currencies)</t>
  </si>
  <si>
    <t>Inside Bangladesh</t>
  </si>
  <si>
    <t>Outside Bangladesh</t>
  </si>
  <si>
    <t>Investments</t>
  </si>
  <si>
    <t>Government</t>
  </si>
  <si>
    <t>Others</t>
  </si>
  <si>
    <t>Loans,cash credit, overdraft etc</t>
  </si>
  <si>
    <t>Bills purchased &amp; discounted</t>
  </si>
  <si>
    <t>Other assests</t>
  </si>
  <si>
    <t>Current accounts &amp; other accounts</t>
  </si>
  <si>
    <t xml:space="preserve">Bills payable </t>
  </si>
  <si>
    <t>Savings bank deposit</t>
  </si>
  <si>
    <t>Term deposits</t>
  </si>
  <si>
    <t>Bearer certificate of deposit</t>
  </si>
  <si>
    <t>Other deposit</t>
  </si>
  <si>
    <t>Other Liabilities</t>
  </si>
  <si>
    <t>Paid up captal</t>
  </si>
  <si>
    <t>Share premium</t>
  </si>
  <si>
    <t>Statutory reserve</t>
  </si>
  <si>
    <t>General reserve</t>
  </si>
  <si>
    <t>Dividend equualisation reserve</t>
  </si>
  <si>
    <t>Retained Earning</t>
  </si>
  <si>
    <t xml:space="preserve">Interst on deposits &amp; borrowing </t>
  </si>
  <si>
    <t>Net interst income</t>
  </si>
  <si>
    <t>Investment income</t>
  </si>
  <si>
    <t>Commission, exchange &amp; brokearge</t>
  </si>
  <si>
    <t>Othe roperating incoem</t>
  </si>
  <si>
    <t>Salaries &amp; allowances</t>
  </si>
  <si>
    <t>Rent ,texes ,insurance electricity</t>
  </si>
  <si>
    <t>Legal expenses</t>
  </si>
  <si>
    <t>Postage,stamp,telecommnicaiton</t>
  </si>
  <si>
    <t>Stationery ,priting advertisements, etc</t>
  </si>
  <si>
    <t>Managing Directors slaary &amp; benefits</t>
  </si>
  <si>
    <t>Directors fees</t>
  </si>
  <si>
    <t>Auditors fees</t>
  </si>
  <si>
    <t>Charges on laon losses</t>
  </si>
  <si>
    <t>Deprecialtion &amp; repair of companys assests</t>
  </si>
  <si>
    <t>Other expneses</t>
  </si>
  <si>
    <t>Genearl provisions</t>
  </si>
  <si>
    <t xml:space="preserve">Specific provision </t>
  </si>
  <si>
    <t>Provision for diminution in value of investments</t>
  </si>
  <si>
    <t>Other provisions</t>
  </si>
  <si>
    <t>Current tax expneses</t>
  </si>
  <si>
    <t>Deferred tax  income</t>
  </si>
  <si>
    <t>Interest received</t>
  </si>
  <si>
    <t>Interst paid</t>
  </si>
  <si>
    <t>Dividend received</t>
  </si>
  <si>
    <t>Fees &amp; commission received</t>
  </si>
  <si>
    <t>Paid to employees &amp; surppliers</t>
  </si>
  <si>
    <t>Payment of income tax</t>
  </si>
  <si>
    <t>Received from other operating activiites</t>
  </si>
  <si>
    <t>Lease receivable</t>
  </si>
  <si>
    <t>Long term finance</t>
  </si>
  <si>
    <t>real estate finnace</t>
  </si>
  <si>
    <t>Carloan</t>
  </si>
  <si>
    <t>Personal loan</t>
  </si>
  <si>
    <t>Loan against deposit</t>
  </si>
  <si>
    <t>Margin loan to portfolio investors</t>
  </si>
  <si>
    <t>Short term finance</t>
  </si>
  <si>
    <t>Term &amp; other deposits</t>
  </si>
  <si>
    <t>Payable &amp; accrued expneses</t>
  </si>
  <si>
    <t>Deferred liability -employees gratuity</t>
  </si>
  <si>
    <t>Portfolio investors fund</t>
  </si>
  <si>
    <t>Deferred tax liability</t>
  </si>
  <si>
    <t>Interest suspense account</t>
  </si>
  <si>
    <t>Purcahse of fixed assest</t>
  </si>
  <si>
    <t>Disposal of fixed assests</t>
  </si>
  <si>
    <t>Net proceeds o finvestment in securities</t>
  </si>
  <si>
    <t>Drawdoen of them loans</t>
  </si>
  <si>
    <t>Dividend paid</t>
  </si>
  <si>
    <t>Repayment of term loans</t>
  </si>
  <si>
    <t>Interest income</t>
  </si>
  <si>
    <t>In hand(Including foreign currencies)</t>
  </si>
  <si>
    <t>Investmentn in maarketable securities</t>
  </si>
  <si>
    <t>Depreciation</t>
  </si>
  <si>
    <t>Ratio</t>
  </si>
  <si>
    <t>Operating Margin</t>
  </si>
  <si>
    <t>Net Margin</t>
  </si>
  <si>
    <t>Capital to Risk Weighted Assets Ratio</t>
  </si>
  <si>
    <t>Quarter 3</t>
  </si>
  <si>
    <t>Quarter 2</t>
  </si>
  <si>
    <t>Quarter 1</t>
  </si>
  <si>
    <t>net drawdown of short term loan</t>
  </si>
  <si>
    <t>Proceeds from right issue</t>
  </si>
  <si>
    <t>IDLC Finance Limited</t>
  </si>
  <si>
    <t>Property and Assets</t>
  </si>
  <si>
    <t>Cash</t>
  </si>
  <si>
    <t>Balance with Other Banks and Financial Institutions</t>
  </si>
  <si>
    <t>Money at call and on short notice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</si>
  <si>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</si>
  <si>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</si>
  <si>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</si>
  <si>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</si>
  <si>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</si>
  <si>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</si>
  <si>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</si>
  <si>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</si>
  <si>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Shareholders’ Equity</t>
  </si>
  <si>
    <t>Non-controlling interest</t>
  </si>
  <si>
    <t>Net assets value per share</t>
  </si>
  <si>
    <t>Shares to calculate NAVPS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</si>
  <si>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</si>
  <si>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</si>
  <si>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</si>
  <si>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</si>
  <si>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</si>
  <si>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</si>
  <si>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</si>
  <si>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</si>
  <si>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</si>
  <si>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</si>
  <si>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</si>
  <si>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</si>
  <si>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</si>
  <si>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</si>
  <si>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</si>
  <si>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</si>
  <si>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</si>
  <si>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</si>
  <si>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</si>
  <si>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</si>
  <si>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</si>
  <si>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</si>
  <si>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</si>
  <si>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</si>
  <si>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As at Quarter end</t>
  </si>
  <si>
    <t>Quarter 4</t>
  </si>
  <si>
    <t>Quarter 5</t>
  </si>
  <si>
    <t>Balance Sheet</t>
  </si>
  <si>
    <t>Income Statement</t>
  </si>
  <si>
    <t>Cash Flow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</si>
</sst>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164" fontId="0" fillId="0" borderId="0" xfId="1" applyNumberFormat="1" applyFont="1"/>
    <xf numFmtId="164" fontId="2" fillId="0" borderId="0" xfId="0" applyNumberFormat="1" applyFont="1"/>
    <xf numFmtId="164" fontId="2" fillId="0" borderId="0" xfId="1" applyNumberFormat="1" applyFont="1"/>
    <xf numFmtId="164" fontId="1" fillId="0" borderId="0" xfId="1" applyNumberFormat="1" applyFont="1"/>
    <xf numFmtId="10" fontId="0" fillId="0" borderId="0" xfId="2" applyNumberFormat="1" applyFont="1"/>
    <xf numFmtId="43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Alignme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5" fillId="0" borderId="0" xfId="0" applyFont="1"/>
    <xf numFmtId="15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5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>
      <pane xSplit="1" ySplit="5" topLeftCell="H39" activePane="bottomRight" state="frozen"/>
      <selection pane="topRight" activeCell="B1" sqref="B1"/>
      <selection pane="bottomLeft" activeCell="A5" sqref="A5"/>
      <selection pane="bottomRight" activeCell="I47" sqref="I47"/>
    </sheetView>
  </sheetViews>
  <sheetFormatPr defaultRowHeight="15" x14ac:dyDescent="0.25"/>
  <cols>
    <col min="1" max="1" width="46.140625" customWidth="1"/>
    <col min="2" max="4" width="15.28515625" bestFit="1" customWidth="1"/>
    <col min="5" max="6" width="16.28515625" bestFit="1" customWidth="1"/>
    <col min="7" max="7" width="18.7109375" customWidth="1"/>
    <col min="8" max="8" width="16" customWidth="1"/>
    <col min="9" max="9" width="18" customWidth="1"/>
  </cols>
  <sheetData>
    <row r="1" spans="1:9" x14ac:dyDescent="0.25">
      <c r="A1" s="1" t="s">
        <v>84</v>
      </c>
    </row>
    <row r="2" spans="1:9" x14ac:dyDescent="0.25">
      <c r="A2" s="1" t="s">
        <v>128</v>
      </c>
      <c r="B2" s="13"/>
      <c r="C2" s="13"/>
      <c r="D2" s="13"/>
      <c r="E2" s="13"/>
      <c r="F2" s="13"/>
    </row>
    <row r="3" spans="1:9" x14ac:dyDescent="0.25">
      <c r="A3" t="s">
        <v>125</v>
      </c>
    </row>
    <row r="4" spans="1:9" ht="18.75" x14ac:dyDescent="0.3">
      <c r="A4" s="22"/>
      <c r="B4" s="24" t="s">
        <v>80</v>
      </c>
      <c r="C4" s="24" t="s">
        <v>79</v>
      </c>
      <c r="D4" s="24" t="s">
        <v>81</v>
      </c>
      <c r="E4" s="24" t="s">
        <v>80</v>
      </c>
      <c r="F4" s="24" t="s">
        <v>79</v>
      </c>
      <c r="G4" s="24" t="s">
        <v>81</v>
      </c>
      <c r="H4" s="24" t="s">
        <v>80</v>
      </c>
      <c r="I4" s="24" t="s">
        <v>79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43646</v>
      </c>
      <c r="I5" s="25">
        <v>43738</v>
      </c>
    </row>
    <row r="6" spans="1:9" x14ac:dyDescent="0.25">
      <c r="A6" s="16" t="s">
        <v>85</v>
      </c>
    </row>
    <row r="7" spans="1:9" x14ac:dyDescent="0.25">
      <c r="A7" s="17" t="s">
        <v>86</v>
      </c>
      <c r="B7" s="6">
        <f t="shared" ref="B7:I7" si="0">SUM(B8:B9)</f>
        <v>1096440956</v>
      </c>
      <c r="C7" s="6">
        <f t="shared" si="0"/>
        <v>1100445626</v>
      </c>
      <c r="D7" s="6">
        <f>SUM(D8:D9)</f>
        <v>1433626354</v>
      </c>
      <c r="E7" s="6">
        <f>SUM(E8:E9)</f>
        <v>1343173589</v>
      </c>
      <c r="F7" s="6">
        <f t="shared" si="0"/>
        <v>1324218613</v>
      </c>
      <c r="G7" s="6">
        <f t="shared" si="0"/>
        <v>2591739466</v>
      </c>
      <c r="H7" s="6">
        <f t="shared" si="0"/>
        <v>1970596240</v>
      </c>
      <c r="I7" s="6">
        <f t="shared" si="0"/>
        <v>1926930083</v>
      </c>
    </row>
    <row r="8" spans="1:9" x14ac:dyDescent="0.25">
      <c r="A8" t="s">
        <v>72</v>
      </c>
      <c r="B8" s="5">
        <v>376000</v>
      </c>
      <c r="C8" s="5">
        <v>385000</v>
      </c>
      <c r="D8" s="5">
        <v>430000</v>
      </c>
      <c r="E8" s="5">
        <v>430000</v>
      </c>
      <c r="F8" s="5">
        <v>430000</v>
      </c>
      <c r="G8" s="15">
        <v>442931</v>
      </c>
      <c r="H8" s="15">
        <v>433623</v>
      </c>
      <c r="I8" s="15">
        <v>432740</v>
      </c>
    </row>
    <row r="9" spans="1:9" ht="30" x14ac:dyDescent="0.25">
      <c r="A9" s="2" t="s">
        <v>0</v>
      </c>
      <c r="B9" s="5">
        <v>1096064956</v>
      </c>
      <c r="C9" s="5">
        <v>1100060626</v>
      </c>
      <c r="D9" s="5">
        <v>1433196354</v>
      </c>
      <c r="E9" s="5">
        <v>1342743589</v>
      </c>
      <c r="F9" s="5">
        <v>1323788613</v>
      </c>
      <c r="G9" s="15">
        <v>2591296535</v>
      </c>
      <c r="H9" s="15">
        <v>1970162617</v>
      </c>
      <c r="I9" s="15">
        <v>1926497343</v>
      </c>
    </row>
    <row r="10" spans="1:9" x14ac:dyDescent="0.25">
      <c r="A10" s="18" t="s">
        <v>87</v>
      </c>
      <c r="B10" s="5">
        <f>B11+B12</f>
        <v>11360255168</v>
      </c>
      <c r="C10" s="5">
        <f t="shared" ref="C10:I10" si="1">C11+C12</f>
        <v>16392745999</v>
      </c>
      <c r="D10" s="7">
        <f>D11+D12</f>
        <v>9891277429</v>
      </c>
      <c r="E10" s="5">
        <f t="shared" si="1"/>
        <v>16651434656</v>
      </c>
      <c r="F10" s="7">
        <f t="shared" si="1"/>
        <v>21059248067</v>
      </c>
      <c r="G10" s="7">
        <f t="shared" si="1"/>
        <v>11696019644</v>
      </c>
      <c r="H10" s="7">
        <f t="shared" si="1"/>
        <v>20267886545</v>
      </c>
      <c r="I10" s="7">
        <f t="shared" si="1"/>
        <v>19011335465</v>
      </c>
    </row>
    <row r="11" spans="1:9" x14ac:dyDescent="0.25">
      <c r="A11" t="s">
        <v>1</v>
      </c>
      <c r="B11" s="5">
        <v>11360255168</v>
      </c>
      <c r="C11" s="5">
        <v>16392745999</v>
      </c>
      <c r="D11" s="5">
        <v>9891277429</v>
      </c>
      <c r="E11" s="5">
        <v>16651434656</v>
      </c>
      <c r="F11" s="5">
        <v>21059248067</v>
      </c>
      <c r="G11" s="15">
        <v>11696019644</v>
      </c>
      <c r="H11" s="15">
        <v>20267886545</v>
      </c>
      <c r="I11" s="15">
        <v>19011335465</v>
      </c>
    </row>
    <row r="12" spans="1:9" x14ac:dyDescent="0.25">
      <c r="A12" t="s">
        <v>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9" x14ac:dyDescent="0.25">
      <c r="A13" s="19" t="s">
        <v>88</v>
      </c>
      <c r="B13" s="5">
        <v>0</v>
      </c>
      <c r="C13" s="5">
        <v>300000000</v>
      </c>
      <c r="D13" s="5">
        <v>200000000</v>
      </c>
      <c r="E13" s="5">
        <v>0</v>
      </c>
      <c r="F13" s="5"/>
    </row>
    <row r="14" spans="1:9" x14ac:dyDescent="0.25">
      <c r="A14" s="19" t="s">
        <v>3</v>
      </c>
      <c r="B14" s="7">
        <f t="shared" ref="B14:E14" si="2">B15+B16</f>
        <v>5377666221</v>
      </c>
      <c r="C14" s="7">
        <f t="shared" si="2"/>
        <v>6237536687</v>
      </c>
      <c r="D14" s="7">
        <f t="shared" si="2"/>
        <v>6776487414</v>
      </c>
      <c r="E14" s="7">
        <f t="shared" si="2"/>
        <v>6539503132</v>
      </c>
      <c r="F14" s="7">
        <f>F15+F16</f>
        <v>7395577895</v>
      </c>
      <c r="G14" s="7">
        <f t="shared" ref="G14:I14" si="3">G15+G16</f>
        <v>5690565374</v>
      </c>
      <c r="H14" s="7">
        <f t="shared" si="3"/>
        <v>5523949327</v>
      </c>
      <c r="I14" s="7">
        <f t="shared" si="3"/>
        <v>6063500636</v>
      </c>
    </row>
    <row r="15" spans="1:9" x14ac:dyDescent="0.25">
      <c r="A15" s="3" t="s">
        <v>4</v>
      </c>
      <c r="B15" s="5">
        <v>0</v>
      </c>
      <c r="C15" s="5"/>
      <c r="D15" s="5"/>
      <c r="E15" s="5">
        <v>0</v>
      </c>
      <c r="F15" s="5">
        <v>0</v>
      </c>
      <c r="I15" s="15">
        <v>461400749</v>
      </c>
    </row>
    <row r="16" spans="1:9" x14ac:dyDescent="0.25">
      <c r="A16" s="3" t="s">
        <v>5</v>
      </c>
      <c r="B16" s="5">
        <v>5377666221</v>
      </c>
      <c r="C16" s="5">
        <v>6237536687</v>
      </c>
      <c r="D16" s="5">
        <v>6776487414</v>
      </c>
      <c r="E16" s="5">
        <v>6539503132</v>
      </c>
      <c r="F16" s="5">
        <v>7395577895</v>
      </c>
      <c r="G16" s="15">
        <v>5690565374</v>
      </c>
      <c r="H16" s="15">
        <v>5523949327</v>
      </c>
      <c r="I16" s="15">
        <v>5602099887</v>
      </c>
    </row>
    <row r="17" spans="1:9" x14ac:dyDescent="0.25">
      <c r="A17" s="19" t="s">
        <v>89</v>
      </c>
      <c r="B17" s="7">
        <f t="shared" ref="B17:I17" si="4">SUM(B18:B19)</f>
        <v>70191909778</v>
      </c>
      <c r="C17" s="7">
        <f t="shared" si="4"/>
        <v>70605492501</v>
      </c>
      <c r="D17" s="7">
        <f>SUM(D18:D19)</f>
        <v>76451500393</v>
      </c>
      <c r="E17" s="7">
        <f>SUM(E18:E19)</f>
        <v>78838349242</v>
      </c>
      <c r="F17" s="7">
        <f t="shared" si="4"/>
        <v>79588115656</v>
      </c>
      <c r="G17" s="7">
        <f t="shared" si="4"/>
        <v>87296289597</v>
      </c>
      <c r="H17" s="7">
        <f t="shared" si="4"/>
        <v>87305677684</v>
      </c>
      <c r="I17" s="7">
        <f t="shared" si="4"/>
        <v>86847794243</v>
      </c>
    </row>
    <row r="18" spans="1:9" x14ac:dyDescent="0.25">
      <c r="A18" s="3" t="s">
        <v>6</v>
      </c>
      <c r="B18" s="5">
        <v>70191909778</v>
      </c>
      <c r="C18" s="5">
        <v>70605492501</v>
      </c>
      <c r="D18" s="5">
        <v>76451500393</v>
      </c>
      <c r="E18" s="5">
        <v>78838349242</v>
      </c>
      <c r="F18" s="5">
        <v>79588115656</v>
      </c>
      <c r="G18" s="15">
        <v>87296289597</v>
      </c>
      <c r="H18" s="15">
        <v>87305677684</v>
      </c>
      <c r="I18" s="15">
        <v>86847794243</v>
      </c>
    </row>
    <row r="19" spans="1:9" x14ac:dyDescent="0.25">
      <c r="A19" s="3" t="s">
        <v>7</v>
      </c>
      <c r="B19" s="5">
        <v>0</v>
      </c>
      <c r="C19" s="5">
        <v>0</v>
      </c>
      <c r="D19" s="5">
        <v>0</v>
      </c>
      <c r="E19" s="5">
        <v>0</v>
      </c>
      <c r="F19" s="5"/>
    </row>
    <row r="20" spans="1:9" x14ac:dyDescent="0.25">
      <c r="A20" s="17" t="s">
        <v>90</v>
      </c>
      <c r="B20" s="5">
        <v>640520950</v>
      </c>
      <c r="C20" s="5">
        <v>646999046</v>
      </c>
      <c r="D20" s="5">
        <v>633829107</v>
      </c>
      <c r="E20" s="5">
        <v>604920198</v>
      </c>
      <c r="F20" s="5">
        <v>571423661</v>
      </c>
      <c r="G20" s="15">
        <v>522588832</v>
      </c>
      <c r="H20" s="15">
        <v>506081416</v>
      </c>
      <c r="I20" s="15">
        <v>502280430</v>
      </c>
    </row>
    <row r="21" spans="1:9" x14ac:dyDescent="0.25">
      <c r="A21" s="17" t="s">
        <v>91</v>
      </c>
      <c r="B21" s="5">
        <v>1068051906</v>
      </c>
      <c r="C21" s="5">
        <v>927995170</v>
      </c>
      <c r="D21" s="5">
        <v>1638644255</v>
      </c>
      <c r="E21" s="5">
        <v>1460453415</v>
      </c>
      <c r="F21" s="5">
        <v>1304426174</v>
      </c>
      <c r="G21" s="15">
        <v>1677432486</v>
      </c>
      <c r="H21" s="15">
        <v>1850513731</v>
      </c>
      <c r="I21" s="15">
        <v>2111593229</v>
      </c>
    </row>
    <row r="22" spans="1:9" x14ac:dyDescent="0.25">
      <c r="A22" s="17" t="s">
        <v>92</v>
      </c>
      <c r="B22" s="5"/>
      <c r="C22" s="5"/>
      <c r="D22" s="5">
        <v>0</v>
      </c>
      <c r="E22" s="5">
        <v>0</v>
      </c>
      <c r="F22" s="5"/>
    </row>
    <row r="23" spans="1:9" x14ac:dyDescent="0.25">
      <c r="A23" s="1"/>
      <c r="B23" s="7">
        <f t="shared" ref="B23" si="5">B7+B10+B14+B17+B20+B21+B13</f>
        <v>89734844979</v>
      </c>
      <c r="C23" s="7">
        <f>C7+C10+C14+C17+C20+C21+C13</f>
        <v>96211215029</v>
      </c>
      <c r="D23" s="7">
        <f>D7+D10+D14+D17+D20+D21+D13</f>
        <v>97025364952</v>
      </c>
      <c r="E23" s="7">
        <f>E7+E10+E14+E17+E20+E21</f>
        <v>105437834232</v>
      </c>
      <c r="F23" s="7">
        <f>F7+F10+F14+F17+F20+F21</f>
        <v>111243010066</v>
      </c>
      <c r="G23" s="7">
        <f t="shared" ref="G23:I23" si="6">G7+G10+G14+G17+G20+G21</f>
        <v>109474635399</v>
      </c>
      <c r="H23" s="7">
        <f t="shared" si="6"/>
        <v>117424704943</v>
      </c>
      <c r="I23" s="7">
        <f t="shared" si="6"/>
        <v>116463434086</v>
      </c>
    </row>
    <row r="24" spans="1:9" x14ac:dyDescent="0.25">
      <c r="B24" s="5"/>
      <c r="C24" s="5"/>
      <c r="D24" s="5"/>
      <c r="E24" s="5"/>
      <c r="F24" s="5"/>
    </row>
    <row r="25" spans="1:9" x14ac:dyDescent="0.25">
      <c r="A25" s="16" t="s">
        <v>93</v>
      </c>
      <c r="B25" s="5"/>
      <c r="C25" s="5"/>
      <c r="D25" s="5"/>
      <c r="E25" s="5"/>
      <c r="F25" s="5"/>
    </row>
    <row r="26" spans="1:9" x14ac:dyDescent="0.25">
      <c r="A26" s="19" t="s">
        <v>94</v>
      </c>
      <c r="B26" s="5"/>
      <c r="C26" s="5"/>
      <c r="D26" s="5"/>
      <c r="E26" s="5"/>
      <c r="F26" s="5"/>
    </row>
    <row r="27" spans="1:9" x14ac:dyDescent="0.25">
      <c r="A27" s="19" t="s">
        <v>95</v>
      </c>
      <c r="B27" s="5">
        <v>14595207059</v>
      </c>
      <c r="C27" s="5">
        <v>12783844418</v>
      </c>
      <c r="D27" s="5">
        <v>11245618696</v>
      </c>
      <c r="E27" s="7">
        <v>14425854278</v>
      </c>
      <c r="F27" s="7">
        <v>15196521236</v>
      </c>
      <c r="G27" s="15">
        <v>10771142146</v>
      </c>
      <c r="H27" s="15">
        <v>21853987633</v>
      </c>
      <c r="I27" s="15">
        <v>14972180544</v>
      </c>
    </row>
    <row r="28" spans="1:9" x14ac:dyDescent="0.25">
      <c r="A28" s="19" t="s">
        <v>96</v>
      </c>
      <c r="B28" s="7">
        <f t="shared" ref="B28:D28" si="7">SUM(B29:B34)</f>
        <v>54298479489</v>
      </c>
      <c r="C28" s="7">
        <f t="shared" si="7"/>
        <v>61655384982</v>
      </c>
      <c r="D28" s="7">
        <f t="shared" si="7"/>
        <v>62231327194</v>
      </c>
      <c r="E28" s="7">
        <f>SUM(E29:E34)</f>
        <v>68487669366</v>
      </c>
      <c r="F28" s="7">
        <f>SUM(F29:F34)</f>
        <v>72434039448</v>
      </c>
      <c r="G28" s="7">
        <f t="shared" ref="G28:I28" si="8">SUM(G29:G34)</f>
        <v>73585362824</v>
      </c>
      <c r="H28" s="7">
        <f t="shared" si="8"/>
        <v>71790110871</v>
      </c>
      <c r="I28" s="7">
        <f t="shared" si="8"/>
        <v>77201594345</v>
      </c>
    </row>
    <row r="29" spans="1:9" x14ac:dyDescent="0.25">
      <c r="A29" s="3" t="s">
        <v>9</v>
      </c>
      <c r="B29" s="5"/>
      <c r="C29" s="5"/>
      <c r="D29" s="5">
        <v>0</v>
      </c>
      <c r="E29" s="5"/>
      <c r="F29" s="5"/>
    </row>
    <row r="30" spans="1:9" x14ac:dyDescent="0.25">
      <c r="A30" s="3" t="s">
        <v>10</v>
      </c>
      <c r="B30" s="5"/>
      <c r="C30" s="5"/>
      <c r="D30" s="5">
        <v>0</v>
      </c>
      <c r="E30" s="5"/>
      <c r="F30" s="5"/>
    </row>
    <row r="31" spans="1:9" x14ac:dyDescent="0.25">
      <c r="A31" t="s">
        <v>11</v>
      </c>
      <c r="B31" s="5"/>
      <c r="C31" s="5"/>
      <c r="D31" s="5">
        <v>0</v>
      </c>
      <c r="E31" s="5"/>
      <c r="F31" s="5"/>
    </row>
    <row r="32" spans="1:9" x14ac:dyDescent="0.25">
      <c r="A32" t="s">
        <v>12</v>
      </c>
      <c r="B32" s="5">
        <v>52150252534</v>
      </c>
      <c r="C32" s="5">
        <v>59459967140</v>
      </c>
      <c r="D32" s="5">
        <v>59854026615</v>
      </c>
      <c r="E32" s="5">
        <v>66091424183</v>
      </c>
      <c r="F32" s="5">
        <v>70040859432</v>
      </c>
      <c r="G32" s="15">
        <v>71087281081</v>
      </c>
      <c r="H32" s="15">
        <v>69306164064</v>
      </c>
      <c r="I32" s="15">
        <v>74738942919</v>
      </c>
    </row>
    <row r="33" spans="1:9" x14ac:dyDescent="0.25">
      <c r="A33" t="s">
        <v>13</v>
      </c>
      <c r="B33" s="5"/>
      <c r="C33" s="5"/>
      <c r="D33" s="5"/>
      <c r="E33" s="5"/>
      <c r="F33" s="5"/>
    </row>
    <row r="34" spans="1:9" x14ac:dyDescent="0.25">
      <c r="A34" t="s">
        <v>14</v>
      </c>
      <c r="B34" s="5">
        <v>2148226955</v>
      </c>
      <c r="C34" s="5">
        <v>2195417842</v>
      </c>
      <c r="D34" s="5">
        <v>2377300579</v>
      </c>
      <c r="E34" s="5">
        <v>2396245183</v>
      </c>
      <c r="F34" s="5">
        <v>2393180016</v>
      </c>
      <c r="G34" s="15">
        <v>2498081743</v>
      </c>
      <c r="H34" s="15">
        <v>2483946807</v>
      </c>
      <c r="I34" s="15">
        <v>2462651426</v>
      </c>
    </row>
    <row r="35" spans="1:9" x14ac:dyDescent="0.25">
      <c r="B35" s="5"/>
      <c r="C35" s="5"/>
      <c r="D35" s="5"/>
      <c r="E35" s="5"/>
      <c r="F35" s="5"/>
    </row>
    <row r="36" spans="1:9" x14ac:dyDescent="0.25">
      <c r="A36" s="19" t="s">
        <v>15</v>
      </c>
      <c r="B36" s="5">
        <v>9351626551</v>
      </c>
      <c r="C36" s="5">
        <v>9642853287</v>
      </c>
      <c r="D36" s="5">
        <v>11531479104</v>
      </c>
      <c r="E36" s="7">
        <v>9946475064</v>
      </c>
      <c r="F36" s="5">
        <v>10324608928</v>
      </c>
      <c r="G36" s="15">
        <v>12242046763</v>
      </c>
      <c r="H36" s="15">
        <v>10411626061</v>
      </c>
      <c r="I36" s="15">
        <v>10664478969</v>
      </c>
    </row>
    <row r="37" spans="1:9" x14ac:dyDescent="0.25">
      <c r="A37" s="1"/>
      <c r="B37" s="7">
        <f t="shared" ref="B37:D37" si="9">B27+B28+B36</f>
        <v>78245313099</v>
      </c>
      <c r="C37" s="7">
        <f t="shared" si="9"/>
        <v>84082082687</v>
      </c>
      <c r="D37" s="7">
        <f t="shared" si="9"/>
        <v>85008424994</v>
      </c>
      <c r="E37" s="7">
        <f>E27+E28+E36</f>
        <v>92859998708</v>
      </c>
      <c r="F37" s="7">
        <f>F27+F28+F36</f>
        <v>97955169612</v>
      </c>
      <c r="G37" s="7">
        <f t="shared" ref="G37:I37" si="10">G27+G28+G36</f>
        <v>96598551733</v>
      </c>
      <c r="H37" s="7">
        <f t="shared" si="10"/>
        <v>104055724565</v>
      </c>
      <c r="I37" s="7">
        <f t="shared" si="10"/>
        <v>102838253858</v>
      </c>
    </row>
    <row r="38" spans="1:9" x14ac:dyDescent="0.25">
      <c r="A38" s="19" t="s">
        <v>97</v>
      </c>
      <c r="B38" s="5"/>
      <c r="C38" s="5"/>
      <c r="D38" s="5"/>
      <c r="E38" s="5"/>
      <c r="F38" s="5"/>
    </row>
    <row r="39" spans="1:9" x14ac:dyDescent="0.25">
      <c r="A39" t="s">
        <v>16</v>
      </c>
      <c r="B39" s="5">
        <v>3770507800</v>
      </c>
      <c r="C39" s="5">
        <v>3770507800</v>
      </c>
      <c r="D39" s="5">
        <v>3770507800</v>
      </c>
      <c r="E39" s="5">
        <v>3770507800</v>
      </c>
      <c r="F39" s="5">
        <v>3770507800</v>
      </c>
      <c r="G39" s="15">
        <v>3770507800</v>
      </c>
      <c r="H39" s="15">
        <v>3770507800</v>
      </c>
      <c r="I39" s="15">
        <v>3770507800</v>
      </c>
    </row>
    <row r="40" spans="1:9" x14ac:dyDescent="0.25">
      <c r="A40" t="s">
        <v>17</v>
      </c>
      <c r="B40" s="5">
        <v>1260585930</v>
      </c>
      <c r="C40" s="5">
        <v>1260585930</v>
      </c>
      <c r="D40" s="5">
        <v>1260585930</v>
      </c>
      <c r="E40" s="5">
        <v>1260585930</v>
      </c>
      <c r="F40" s="5">
        <v>1260585930</v>
      </c>
      <c r="G40" s="15">
        <v>1260585930</v>
      </c>
      <c r="H40" s="15">
        <v>1260585930</v>
      </c>
      <c r="I40" s="15">
        <v>1260585930</v>
      </c>
    </row>
    <row r="41" spans="1:9" x14ac:dyDescent="0.25">
      <c r="A41" t="s">
        <v>18</v>
      </c>
      <c r="B41" s="5">
        <v>1782004350</v>
      </c>
      <c r="C41" s="5">
        <v>1782004350</v>
      </c>
      <c r="D41" s="5">
        <v>2098412371</v>
      </c>
      <c r="E41" s="5">
        <v>2098412371</v>
      </c>
      <c r="F41" s="5">
        <v>2098412371</v>
      </c>
      <c r="G41" s="15">
        <v>2416541850</v>
      </c>
      <c r="H41" s="15">
        <v>2416541850</v>
      </c>
      <c r="I41" s="15">
        <v>2416541850</v>
      </c>
    </row>
    <row r="42" spans="1:9" x14ac:dyDescent="0.25">
      <c r="A42" t="s">
        <v>19</v>
      </c>
      <c r="B42" s="5">
        <v>1000000000</v>
      </c>
      <c r="C42" s="5">
        <v>1000000000</v>
      </c>
      <c r="D42" s="5">
        <v>1000000000</v>
      </c>
      <c r="E42" s="5">
        <v>1000000000</v>
      </c>
      <c r="F42" s="5">
        <v>1000000000</v>
      </c>
      <c r="G42" s="15">
        <v>1000000000</v>
      </c>
      <c r="H42" s="15">
        <v>1000000000</v>
      </c>
      <c r="I42" s="15">
        <v>1000000000</v>
      </c>
    </row>
    <row r="43" spans="1:9" x14ac:dyDescent="0.25">
      <c r="A43" t="s">
        <v>20</v>
      </c>
      <c r="B43" s="5">
        <v>46500000</v>
      </c>
      <c r="C43" s="5">
        <v>46500000</v>
      </c>
      <c r="D43" s="5">
        <v>46500000</v>
      </c>
      <c r="E43" s="5">
        <v>46500000</v>
      </c>
      <c r="F43" s="5">
        <v>46500000</v>
      </c>
      <c r="G43" s="15">
        <v>46500000</v>
      </c>
      <c r="H43" s="15">
        <v>46500000</v>
      </c>
      <c r="I43" s="15">
        <v>46500000</v>
      </c>
    </row>
    <row r="44" spans="1:9" x14ac:dyDescent="0.25">
      <c r="A44" t="s">
        <v>21</v>
      </c>
      <c r="B44" s="5">
        <v>3629930950</v>
      </c>
      <c r="C44" s="5">
        <v>4269531316</v>
      </c>
      <c r="D44" s="5">
        <v>3840930822</v>
      </c>
      <c r="E44" s="5">
        <v>4401826341</v>
      </c>
      <c r="F44" s="5">
        <v>5111831202</v>
      </c>
      <c r="G44" s="15">
        <v>4381944901</v>
      </c>
      <c r="H44" s="15">
        <v>4874841614</v>
      </c>
      <c r="I44" s="15">
        <v>5131041481</v>
      </c>
    </row>
    <row r="45" spans="1:9" x14ac:dyDescent="0.25">
      <c r="A45" s="4"/>
      <c r="B45" s="7">
        <f t="shared" ref="B45:D45" si="11">SUM(B39:B44)</f>
        <v>11489529030</v>
      </c>
      <c r="C45" s="7">
        <f t="shared" si="11"/>
        <v>12129129396</v>
      </c>
      <c r="D45" s="7">
        <f t="shared" si="11"/>
        <v>12016936923</v>
      </c>
      <c r="E45" s="7">
        <f>SUM(E39:E44)</f>
        <v>12577832442</v>
      </c>
      <c r="F45" s="7">
        <f>SUM(F39:F44)</f>
        <v>13287837303</v>
      </c>
      <c r="G45" s="7">
        <f t="shared" ref="G45:I45" si="12">SUM(G39:G44)</f>
        <v>12876080481</v>
      </c>
      <c r="H45" s="7">
        <f t="shared" si="12"/>
        <v>13368977194</v>
      </c>
      <c r="I45" s="7">
        <f t="shared" si="12"/>
        <v>13625177061</v>
      </c>
    </row>
    <row r="46" spans="1:9" x14ac:dyDescent="0.25">
      <c r="A46" s="19" t="s">
        <v>98</v>
      </c>
      <c r="B46" s="5">
        <v>2851</v>
      </c>
      <c r="C46" s="5">
        <v>2946</v>
      </c>
      <c r="D46" s="5">
        <v>3035</v>
      </c>
      <c r="E46" s="5">
        <v>3083</v>
      </c>
      <c r="F46" s="5">
        <v>3151</v>
      </c>
      <c r="G46" s="15">
        <v>3185</v>
      </c>
      <c r="H46" s="15">
        <v>3184</v>
      </c>
      <c r="I46" s="15">
        <v>3166</v>
      </c>
    </row>
    <row r="47" spans="1:9" x14ac:dyDescent="0.25">
      <c r="A47" s="1"/>
      <c r="B47" s="7">
        <f>B37+B45+B46-1</f>
        <v>89734844979</v>
      </c>
      <c r="C47" s="7">
        <f t="shared" ref="C47:D47" si="13">C37+C45+C46</f>
        <v>96211215029</v>
      </c>
      <c r="D47" s="7">
        <f t="shared" si="13"/>
        <v>97025364952</v>
      </c>
      <c r="E47" s="7">
        <f>E37+E45+E46-1</f>
        <v>105437834232</v>
      </c>
      <c r="F47" s="7">
        <f>F37+F45+F46</f>
        <v>111243010066</v>
      </c>
      <c r="G47" s="7">
        <f t="shared" ref="G47:I47" si="14">G37+G45+G46</f>
        <v>109474635399</v>
      </c>
      <c r="H47" s="7">
        <f t="shared" si="14"/>
        <v>117424704943</v>
      </c>
      <c r="I47" s="7">
        <f t="shared" si="14"/>
        <v>116463434085</v>
      </c>
    </row>
    <row r="48" spans="1:9" x14ac:dyDescent="0.25">
      <c r="A48" s="1"/>
      <c r="B48" s="7"/>
      <c r="C48" s="7"/>
      <c r="D48" s="7"/>
      <c r="E48" s="7"/>
      <c r="F48" s="7"/>
    </row>
    <row r="49" spans="1:9" x14ac:dyDescent="0.25">
      <c r="A49" s="20" t="s">
        <v>99</v>
      </c>
      <c r="B49" s="10">
        <f t="shared" ref="B49:I49" si="15">B45/(B39/10)</f>
        <v>30.47209988532579</v>
      </c>
      <c r="C49" s="10">
        <f t="shared" si="15"/>
        <v>32.168424093964212</v>
      </c>
      <c r="D49" s="10">
        <f t="shared" si="15"/>
        <v>31.870871406233398</v>
      </c>
      <c r="E49" s="10">
        <f t="shared" si="15"/>
        <v>33.358457558422238</v>
      </c>
      <c r="F49" s="10">
        <f t="shared" si="15"/>
        <v>35.24150593986306</v>
      </c>
      <c r="G49" s="10">
        <f t="shared" si="15"/>
        <v>34.14945987116112</v>
      </c>
      <c r="H49" s="10">
        <f t="shared" si="15"/>
        <v>35.456702129087226</v>
      </c>
      <c r="I49" s="10">
        <f t="shared" si="15"/>
        <v>36.136185850086292</v>
      </c>
    </row>
    <row r="50" spans="1:9" x14ac:dyDescent="0.25">
      <c r="A50" s="20" t="s">
        <v>100</v>
      </c>
      <c r="B50" s="7">
        <f>B39/10</f>
        <v>377050780</v>
      </c>
      <c r="C50" s="7">
        <f t="shared" ref="C50:I50" si="16">C39/10</f>
        <v>377050780</v>
      </c>
      <c r="D50" s="7">
        <f t="shared" si="16"/>
        <v>377050780</v>
      </c>
      <c r="E50" s="7">
        <f t="shared" si="16"/>
        <v>377050780</v>
      </c>
      <c r="F50" s="7">
        <f t="shared" si="16"/>
        <v>377050780</v>
      </c>
      <c r="G50" s="7">
        <f t="shared" si="16"/>
        <v>377050780</v>
      </c>
      <c r="H50" s="7">
        <f t="shared" si="16"/>
        <v>377050780</v>
      </c>
      <c r="I50" s="7">
        <f t="shared" si="16"/>
        <v>377050780</v>
      </c>
    </row>
    <row r="51" spans="1:9" x14ac:dyDescent="0.25">
      <c r="B51" s="5"/>
      <c r="C51" s="5"/>
      <c r="D51" s="5"/>
      <c r="E51" s="8"/>
      <c r="F51" s="5"/>
    </row>
    <row r="52" spans="1:9" x14ac:dyDescent="0.25">
      <c r="B52" s="5"/>
      <c r="C52" s="5"/>
      <c r="D52" s="5"/>
      <c r="E52" s="8"/>
      <c r="F52" s="5"/>
    </row>
    <row r="53" spans="1:9" x14ac:dyDescent="0.25">
      <c r="A53" s="1"/>
      <c r="B53" s="7"/>
      <c r="C53" s="7"/>
      <c r="D53" s="7"/>
      <c r="E53" s="7"/>
      <c r="F53" s="7"/>
    </row>
    <row r="54" spans="1:9" x14ac:dyDescent="0.25">
      <c r="B54" s="5"/>
      <c r="C54" s="5"/>
      <c r="D54" s="5"/>
      <c r="E54" s="5"/>
      <c r="F54" s="5"/>
    </row>
    <row r="55" spans="1:9" x14ac:dyDescent="0.25">
      <c r="B55" s="5"/>
      <c r="C55" s="5"/>
      <c r="D55" s="5"/>
      <c r="E55" s="5"/>
      <c r="F55" s="5"/>
    </row>
    <row r="56" spans="1:9" x14ac:dyDescent="0.25">
      <c r="B56" s="5"/>
      <c r="C56" s="5"/>
      <c r="D56" s="5"/>
      <c r="E56" s="5"/>
      <c r="F56" s="5"/>
    </row>
    <row r="57" spans="1:9" x14ac:dyDescent="0.25">
      <c r="A57" s="1"/>
      <c r="B57" s="7"/>
      <c r="C57" s="7"/>
      <c r="D57" s="7"/>
      <c r="E57" s="7"/>
      <c r="F57" s="7"/>
    </row>
    <row r="58" spans="1:9" x14ac:dyDescent="0.25">
      <c r="B58" s="5"/>
      <c r="C58" s="5"/>
      <c r="D58" s="5"/>
      <c r="E58" s="5"/>
      <c r="F58" s="5"/>
    </row>
    <row r="59" spans="1:9" x14ac:dyDescent="0.25">
      <c r="A59" s="3"/>
      <c r="B59" s="5"/>
      <c r="C59" s="5"/>
      <c r="D59" s="5"/>
      <c r="E59" s="5"/>
      <c r="F59" s="5"/>
    </row>
    <row r="60" spans="1:9" x14ac:dyDescent="0.25">
      <c r="B60" s="5"/>
      <c r="C60" s="5"/>
      <c r="D60" s="5"/>
      <c r="E60" s="5"/>
      <c r="F60" s="5"/>
    </row>
    <row r="61" spans="1:9" x14ac:dyDescent="0.25">
      <c r="B61" s="5"/>
      <c r="C61" s="5"/>
      <c r="D61" s="5"/>
      <c r="E61" s="5"/>
      <c r="F61" s="5"/>
    </row>
    <row r="62" spans="1:9" x14ac:dyDescent="0.25">
      <c r="B62" s="5"/>
      <c r="C62" s="5"/>
      <c r="D62" s="5"/>
      <c r="E62" s="5"/>
      <c r="F62" s="5"/>
    </row>
    <row r="63" spans="1:9" x14ac:dyDescent="0.25">
      <c r="B63" s="5"/>
      <c r="C63" s="5"/>
      <c r="D63" s="5"/>
      <c r="E63" s="5"/>
      <c r="F63" s="5"/>
    </row>
    <row r="64" spans="1:9" x14ac:dyDescent="0.25">
      <c r="B64" s="5"/>
      <c r="C64" s="5"/>
      <c r="D64" s="5"/>
      <c r="E64" s="5"/>
      <c r="F64" s="5"/>
    </row>
    <row r="65" spans="1:6" x14ac:dyDescent="0.25">
      <c r="B65" s="5"/>
      <c r="C65" s="5"/>
      <c r="D65" s="5"/>
      <c r="E65" s="5"/>
      <c r="F65" s="5"/>
    </row>
    <row r="66" spans="1:6" x14ac:dyDescent="0.25">
      <c r="B66" s="5"/>
      <c r="C66" s="5"/>
      <c r="D66" s="5"/>
      <c r="E66" s="5"/>
      <c r="F66" s="5"/>
    </row>
    <row r="67" spans="1:6" x14ac:dyDescent="0.25">
      <c r="B67" s="5"/>
      <c r="C67" s="5"/>
      <c r="D67" s="5"/>
      <c r="E67" s="5"/>
      <c r="F67" s="5"/>
    </row>
    <row r="68" spans="1:6" x14ac:dyDescent="0.25">
      <c r="B68" s="5"/>
      <c r="C68" s="5"/>
      <c r="D68" s="5"/>
      <c r="E68" s="5"/>
      <c r="F68" s="5"/>
    </row>
    <row r="69" spans="1:6" x14ac:dyDescent="0.25">
      <c r="B69" s="5"/>
      <c r="C69" s="5"/>
      <c r="D69" s="5"/>
      <c r="E69" s="5"/>
      <c r="F69" s="5"/>
    </row>
    <row r="70" spans="1:6" x14ac:dyDescent="0.25">
      <c r="A70" s="1"/>
      <c r="B70" s="7"/>
      <c r="C70" s="7"/>
      <c r="D70" s="7"/>
      <c r="E70" s="7"/>
      <c r="F70" s="7"/>
    </row>
    <row r="71" spans="1:6" x14ac:dyDescent="0.25">
      <c r="A71" s="1"/>
      <c r="B71" s="7"/>
      <c r="C71" s="7"/>
      <c r="D71" s="7"/>
      <c r="E71" s="7"/>
      <c r="F71" s="7"/>
    </row>
    <row r="72" spans="1:6" x14ac:dyDescent="0.25">
      <c r="B72" s="5"/>
      <c r="C72" s="5"/>
      <c r="D72" s="5"/>
      <c r="E72" s="5"/>
      <c r="F72" s="5"/>
    </row>
    <row r="73" spans="1:6" x14ac:dyDescent="0.25">
      <c r="A73" s="1"/>
      <c r="B73" s="5"/>
      <c r="C73" s="5"/>
      <c r="D73" s="5"/>
      <c r="E73" s="5"/>
      <c r="F73" s="5"/>
    </row>
    <row r="74" spans="1:6" x14ac:dyDescent="0.25">
      <c r="B74" s="5"/>
      <c r="C74" s="5"/>
      <c r="D74" s="5"/>
      <c r="E74" s="5"/>
      <c r="F74" s="5"/>
    </row>
    <row r="75" spans="1:6" x14ac:dyDescent="0.25">
      <c r="B75" s="5"/>
      <c r="C75" s="5"/>
      <c r="D75" s="5"/>
      <c r="E75" s="5"/>
      <c r="F75" s="5"/>
    </row>
    <row r="76" spans="1:6" x14ac:dyDescent="0.25">
      <c r="A76" s="2"/>
      <c r="B76" s="5"/>
      <c r="C76" s="5"/>
      <c r="D76" s="5"/>
      <c r="E76" s="5"/>
      <c r="F76" s="5"/>
    </row>
    <row r="77" spans="1:6" x14ac:dyDescent="0.25">
      <c r="B77" s="5"/>
      <c r="C77" s="5"/>
      <c r="D77" s="5"/>
      <c r="E77" s="5"/>
      <c r="F77" s="5"/>
    </row>
    <row r="78" spans="1:6" x14ac:dyDescent="0.25">
      <c r="A78" s="1"/>
      <c r="B78" s="7"/>
      <c r="C78" s="7"/>
      <c r="D78" s="7"/>
      <c r="E78" s="7"/>
      <c r="F78" s="7"/>
    </row>
    <row r="79" spans="1:6" x14ac:dyDescent="0.25">
      <c r="A79" s="1"/>
      <c r="B79" s="7"/>
      <c r="C79" s="7"/>
      <c r="D79" s="7"/>
      <c r="E79" s="7"/>
      <c r="F79" s="7"/>
    </row>
    <row r="80" spans="1:6" x14ac:dyDescent="0.25">
      <c r="A80" s="1"/>
      <c r="B80" s="5"/>
      <c r="C80" s="5"/>
      <c r="D80" s="5"/>
      <c r="E80" s="5"/>
      <c r="F80" s="5"/>
    </row>
    <row r="81" spans="1:6" x14ac:dyDescent="0.25">
      <c r="A81" s="3"/>
      <c r="B81" s="5"/>
      <c r="C81" s="5"/>
      <c r="D81" s="5"/>
      <c r="E81" s="5"/>
      <c r="F81" s="5"/>
    </row>
    <row r="82" spans="1:6" x14ac:dyDescent="0.25">
      <c r="A82" s="3"/>
      <c r="B82" s="5"/>
      <c r="C82" s="5"/>
      <c r="D82" s="5"/>
      <c r="E82" s="5"/>
      <c r="F82" s="5"/>
    </row>
    <row r="83" spans="1:6" x14ac:dyDescent="0.25">
      <c r="B83" s="7"/>
      <c r="C83" s="7"/>
      <c r="D83" s="7"/>
      <c r="E83" s="7"/>
      <c r="F83" s="7"/>
    </row>
    <row r="84" spans="1:6" x14ac:dyDescent="0.25">
      <c r="A84" s="1"/>
      <c r="B84" s="7"/>
      <c r="C84" s="7"/>
      <c r="D84" s="7"/>
      <c r="E84" s="7"/>
      <c r="F84" s="7"/>
    </row>
    <row r="85" spans="1:6" x14ac:dyDescent="0.25">
      <c r="A85" s="1"/>
      <c r="B85" s="5"/>
      <c r="C85" s="5"/>
      <c r="D85" s="5"/>
      <c r="E85" s="5"/>
      <c r="F85" s="5"/>
    </row>
    <row r="86" spans="1:6" x14ac:dyDescent="0.25">
      <c r="B86" s="5"/>
      <c r="C86" s="5"/>
      <c r="D86" s="5"/>
      <c r="E86" s="5"/>
      <c r="F86" s="5"/>
    </row>
    <row r="87" spans="1:6" x14ac:dyDescent="0.25">
      <c r="A87" s="1"/>
      <c r="B87" s="5"/>
      <c r="C87" s="5"/>
      <c r="D87" s="5"/>
      <c r="E87" s="5"/>
      <c r="F87" s="5"/>
    </row>
    <row r="88" spans="1:6" x14ac:dyDescent="0.25">
      <c r="B88" s="5"/>
      <c r="C88" s="5"/>
      <c r="D88" s="5"/>
      <c r="E88" s="5"/>
      <c r="F88" s="5"/>
    </row>
    <row r="89" spans="1:6" x14ac:dyDescent="0.25">
      <c r="A89" s="1"/>
      <c r="B89" s="5"/>
      <c r="C89" s="5"/>
      <c r="D89" s="5"/>
      <c r="E89" s="5"/>
      <c r="F89" s="5"/>
    </row>
    <row r="90" spans="1:6" x14ac:dyDescent="0.25">
      <c r="B90" s="5"/>
      <c r="C90" s="5"/>
      <c r="D90" s="5"/>
      <c r="E90" s="5"/>
      <c r="F90" s="5"/>
    </row>
    <row r="91" spans="1:6" x14ac:dyDescent="0.25">
      <c r="B91" s="5"/>
      <c r="C91" s="5"/>
      <c r="D91" s="5"/>
      <c r="E91" s="5"/>
      <c r="F91" s="5"/>
    </row>
    <row r="92" spans="1:6" x14ac:dyDescent="0.25">
      <c r="B92" s="5"/>
      <c r="C92" s="5"/>
      <c r="D92" s="5"/>
      <c r="E92" s="5"/>
      <c r="F92" s="5"/>
    </row>
    <row r="93" spans="1:6" x14ac:dyDescent="0.25">
      <c r="B93" s="5"/>
      <c r="C93" s="5"/>
      <c r="D93" s="5"/>
      <c r="E93" s="5"/>
      <c r="F93" s="5"/>
    </row>
    <row r="94" spans="1:6" x14ac:dyDescent="0.25">
      <c r="B94" s="5"/>
      <c r="C94" s="5"/>
      <c r="D94" s="5"/>
      <c r="E94" s="5"/>
      <c r="F94" s="5"/>
    </row>
    <row r="95" spans="1:6" x14ac:dyDescent="0.25">
      <c r="B95" s="5"/>
      <c r="C95" s="5"/>
      <c r="D95" s="5"/>
      <c r="E95" s="5"/>
      <c r="F95" s="5"/>
    </row>
    <row r="96" spans="1:6" x14ac:dyDescent="0.25">
      <c r="B96" s="5"/>
      <c r="C96" s="5"/>
      <c r="D96" s="5"/>
      <c r="E96" s="5"/>
      <c r="F96" s="5"/>
    </row>
    <row r="97" spans="1:6" x14ac:dyDescent="0.25">
      <c r="A97" s="4"/>
      <c r="B97" s="7"/>
      <c r="C97" s="7"/>
      <c r="D97" s="7"/>
      <c r="E97" s="7"/>
      <c r="F97" s="7"/>
    </row>
    <row r="98" spans="1:6" x14ac:dyDescent="0.25">
      <c r="B98" s="5"/>
      <c r="C98" s="5"/>
      <c r="D98" s="5"/>
      <c r="E98" s="5"/>
      <c r="F98" s="5"/>
    </row>
    <row r="99" spans="1:6" x14ac:dyDescent="0.25">
      <c r="A99" s="1"/>
      <c r="B99" s="5"/>
      <c r="C99" s="5"/>
      <c r="D99" s="5"/>
      <c r="E99" s="5"/>
      <c r="F99" s="5"/>
    </row>
    <row r="100" spans="1:6" x14ac:dyDescent="0.25">
      <c r="B100" s="5"/>
      <c r="C100" s="5"/>
      <c r="D100" s="5"/>
      <c r="E100" s="5"/>
      <c r="F100" s="5"/>
    </row>
    <row r="101" spans="1:6" x14ac:dyDescent="0.25">
      <c r="B101" s="5"/>
      <c r="C101" s="5"/>
      <c r="D101" s="5"/>
      <c r="E101" s="5"/>
      <c r="F101" s="5"/>
    </row>
    <row r="102" spans="1:6" x14ac:dyDescent="0.25">
      <c r="B102" s="5"/>
      <c r="C102" s="5"/>
      <c r="D102" s="5"/>
      <c r="E102" s="5"/>
      <c r="F102" s="5"/>
    </row>
    <row r="103" spans="1:6" x14ac:dyDescent="0.25">
      <c r="B103" s="5"/>
      <c r="C103" s="5"/>
      <c r="D103" s="5"/>
      <c r="E103" s="5"/>
      <c r="F103" s="5"/>
    </row>
    <row r="104" spans="1:6" x14ac:dyDescent="0.25">
      <c r="B104" s="5"/>
      <c r="C104" s="5"/>
      <c r="D104" s="5"/>
      <c r="E104" s="5"/>
      <c r="F104" s="5"/>
    </row>
    <row r="105" spans="1:6" x14ac:dyDescent="0.25">
      <c r="B105" s="5"/>
      <c r="C105" s="5"/>
      <c r="D105" s="5"/>
      <c r="E105" s="5"/>
      <c r="F105" s="5"/>
    </row>
    <row r="106" spans="1:6" x14ac:dyDescent="0.25">
      <c r="B106" s="5"/>
      <c r="C106" s="5"/>
      <c r="D106" s="5"/>
      <c r="E106" s="5"/>
      <c r="F106" s="5"/>
    </row>
    <row r="107" spans="1:6" x14ac:dyDescent="0.25">
      <c r="B107" s="5"/>
      <c r="C107" s="5"/>
      <c r="D107" s="5"/>
      <c r="E107" s="5"/>
      <c r="F107" s="5"/>
    </row>
    <row r="108" spans="1:6" x14ac:dyDescent="0.25">
      <c r="B108" s="5"/>
      <c r="C108" s="5"/>
      <c r="D108" s="5"/>
      <c r="E108" s="5"/>
      <c r="F108" s="5"/>
    </row>
    <row r="109" spans="1:6" x14ac:dyDescent="0.25">
      <c r="B109" s="5"/>
      <c r="C109" s="5"/>
      <c r="D109" s="5"/>
      <c r="E109" s="5"/>
      <c r="F109" s="5"/>
    </row>
    <row r="110" spans="1:6" x14ac:dyDescent="0.25">
      <c r="B110" s="5"/>
      <c r="C110" s="5"/>
      <c r="D110" s="5"/>
      <c r="E110" s="5"/>
      <c r="F110" s="5"/>
    </row>
    <row r="111" spans="1:6" x14ac:dyDescent="0.25">
      <c r="B111" s="5"/>
      <c r="C111" s="5"/>
      <c r="D111" s="5"/>
      <c r="E111" s="5"/>
      <c r="F111" s="5"/>
    </row>
    <row r="112" spans="1:6" x14ac:dyDescent="0.25">
      <c r="B112" s="5"/>
      <c r="C112" s="5"/>
      <c r="D112" s="5"/>
      <c r="E112" s="5"/>
      <c r="F112" s="5"/>
    </row>
    <row r="113" spans="1:6" x14ac:dyDescent="0.25">
      <c r="B113" s="5"/>
      <c r="C113" s="5"/>
      <c r="D113" s="5"/>
      <c r="E113" s="5"/>
      <c r="F113" s="5"/>
    </row>
    <row r="114" spans="1:6" x14ac:dyDescent="0.25">
      <c r="B114" s="5"/>
      <c r="C114" s="5"/>
      <c r="D114" s="5"/>
      <c r="E114" s="5"/>
      <c r="F114" s="5"/>
    </row>
    <row r="115" spans="1:6" x14ac:dyDescent="0.25">
      <c r="B115" s="5"/>
      <c r="C115" s="5"/>
      <c r="D115" s="5"/>
      <c r="E115" s="5"/>
      <c r="F115" s="5"/>
    </row>
    <row r="116" spans="1:6" x14ac:dyDescent="0.25">
      <c r="B116" s="5"/>
      <c r="C116" s="5"/>
      <c r="D116" s="5"/>
      <c r="E116" s="5"/>
      <c r="F116" s="5"/>
    </row>
    <row r="117" spans="1:6" x14ac:dyDescent="0.25">
      <c r="B117" s="7"/>
      <c r="C117" s="7"/>
      <c r="D117" s="7"/>
      <c r="E117" s="7"/>
      <c r="F117" s="7"/>
    </row>
    <row r="118" spans="1:6" x14ac:dyDescent="0.25">
      <c r="A118" s="1"/>
      <c r="B118" s="7"/>
      <c r="C118" s="7"/>
      <c r="D118" s="7"/>
      <c r="E118" s="7"/>
      <c r="F118" s="7"/>
    </row>
    <row r="119" spans="1:6" x14ac:dyDescent="0.25">
      <c r="B119" s="5"/>
      <c r="C119" s="5"/>
      <c r="D119" s="5"/>
      <c r="E119" s="5"/>
      <c r="F119" s="5"/>
    </row>
    <row r="120" spans="1:6" x14ac:dyDescent="0.25">
      <c r="A120" s="1"/>
      <c r="B120" s="5"/>
      <c r="C120" s="5"/>
      <c r="D120" s="5"/>
      <c r="E120" s="5"/>
      <c r="F120" s="5"/>
    </row>
    <row r="121" spans="1:6" x14ac:dyDescent="0.25">
      <c r="B121" s="5"/>
      <c r="C121" s="5"/>
      <c r="D121" s="5"/>
      <c r="E121" s="5"/>
      <c r="F121" s="5"/>
    </row>
    <row r="122" spans="1:6" x14ac:dyDescent="0.25">
      <c r="B122" s="5"/>
      <c r="C122" s="5"/>
      <c r="D122" s="5"/>
      <c r="E122" s="5"/>
      <c r="F122" s="5"/>
    </row>
    <row r="123" spans="1:6" x14ac:dyDescent="0.25">
      <c r="B123" s="5"/>
      <c r="C123" s="5"/>
      <c r="D123" s="5"/>
      <c r="E123" s="5"/>
      <c r="F123" s="5"/>
    </row>
    <row r="124" spans="1:6" x14ac:dyDescent="0.25">
      <c r="A124" s="1"/>
      <c r="B124" s="7"/>
      <c r="C124" s="7"/>
      <c r="D124" s="7"/>
      <c r="E124" s="7"/>
      <c r="F124" s="7"/>
    </row>
    <row r="125" spans="1:6" x14ac:dyDescent="0.25">
      <c r="B125" s="5"/>
      <c r="C125" s="5"/>
      <c r="D125" s="5"/>
      <c r="E125" s="5"/>
      <c r="F125" s="5"/>
    </row>
    <row r="126" spans="1:6" x14ac:dyDescent="0.25">
      <c r="A126" s="1"/>
      <c r="B126" s="5"/>
      <c r="C126" s="5"/>
      <c r="D126" s="5"/>
      <c r="E126" s="5"/>
      <c r="F126" s="5"/>
    </row>
    <row r="127" spans="1:6" x14ac:dyDescent="0.25">
      <c r="B127" s="5"/>
      <c r="C127" s="5"/>
      <c r="D127" s="5"/>
      <c r="E127" s="5"/>
      <c r="F127" s="5"/>
    </row>
    <row r="128" spans="1:6" x14ac:dyDescent="0.25">
      <c r="A128" s="3"/>
      <c r="B128" s="5"/>
      <c r="C128" s="5"/>
      <c r="D128" s="5"/>
      <c r="E128" s="5"/>
      <c r="F128" s="5"/>
    </row>
    <row r="129" spans="1:6" x14ac:dyDescent="0.25">
      <c r="B129" s="5"/>
      <c r="C129" s="5"/>
      <c r="D129" s="5"/>
      <c r="E129" s="5"/>
      <c r="F129" s="5"/>
    </row>
    <row r="130" spans="1:6" x14ac:dyDescent="0.25">
      <c r="A130" s="3"/>
      <c r="B130" s="5"/>
      <c r="C130" s="5"/>
      <c r="D130" s="5"/>
      <c r="E130" s="5"/>
      <c r="F130" s="5"/>
    </row>
    <row r="131" spans="1:6" x14ac:dyDescent="0.25">
      <c r="A131" s="1"/>
      <c r="B131" s="7"/>
      <c r="C131" s="7"/>
      <c r="D131" s="7"/>
      <c r="E131" s="7"/>
      <c r="F131" s="7"/>
    </row>
    <row r="132" spans="1:6" x14ac:dyDescent="0.25">
      <c r="A132" s="1"/>
      <c r="B132" s="7"/>
      <c r="C132" s="7"/>
      <c r="D132" s="7"/>
      <c r="E132" s="7"/>
      <c r="F132" s="7"/>
    </row>
    <row r="133" spans="1:6" x14ac:dyDescent="0.25">
      <c r="A133" s="4"/>
      <c r="B133" s="5"/>
      <c r="C133" s="5"/>
      <c r="D133" s="5"/>
      <c r="E133" s="5"/>
      <c r="F133" s="5"/>
    </row>
    <row r="134" spans="1:6" x14ac:dyDescent="0.25">
      <c r="A134" s="1"/>
      <c r="B134" s="5"/>
      <c r="C134" s="5"/>
      <c r="D134" s="5"/>
      <c r="E134" s="5"/>
      <c r="F134" s="5"/>
    </row>
    <row r="135" spans="1:6" x14ac:dyDescent="0.25">
      <c r="A135" s="1"/>
      <c r="B135" s="7"/>
      <c r="C135" s="7"/>
      <c r="D135" s="7"/>
      <c r="E135" s="7"/>
      <c r="F135" s="7"/>
    </row>
    <row r="137" spans="1:6" x14ac:dyDescent="0.25">
      <c r="A137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xSplit="1" ySplit="5" topLeftCell="G33" activePane="bottomRight" state="frozen"/>
      <selection pane="topRight" activeCell="B1" sqref="B1"/>
      <selection pane="bottomLeft" activeCell="A4" sqref="A4"/>
      <selection pane="bottomRight" activeCell="I39" sqref="I39"/>
    </sheetView>
  </sheetViews>
  <sheetFormatPr defaultRowHeight="15" x14ac:dyDescent="0.25"/>
  <cols>
    <col min="1" max="1" width="39.85546875" bestFit="1" customWidth="1"/>
    <col min="2" max="6" width="15" bestFit="1" customWidth="1"/>
    <col min="7" max="7" width="15.42578125" customWidth="1"/>
    <col min="8" max="8" width="14.28515625" customWidth="1"/>
    <col min="9" max="9" width="13.85546875" customWidth="1"/>
  </cols>
  <sheetData>
    <row r="1" spans="1:9" x14ac:dyDescent="0.25">
      <c r="A1" s="1" t="s">
        <v>84</v>
      </c>
      <c r="B1" s="5"/>
      <c r="C1" s="5"/>
      <c r="D1" s="5"/>
      <c r="E1" s="5"/>
      <c r="F1" s="5"/>
    </row>
    <row r="2" spans="1:9" x14ac:dyDescent="0.25">
      <c r="A2" s="1" t="s">
        <v>129</v>
      </c>
      <c r="B2" s="14"/>
      <c r="C2" s="14"/>
      <c r="D2" s="14"/>
      <c r="E2" s="14"/>
      <c r="F2" s="14"/>
    </row>
    <row r="3" spans="1:9" x14ac:dyDescent="0.25">
      <c r="A3" t="s">
        <v>125</v>
      </c>
    </row>
    <row r="4" spans="1:9" ht="18.75" x14ac:dyDescent="0.3">
      <c r="A4" s="22"/>
      <c r="B4" s="24" t="s">
        <v>80</v>
      </c>
      <c r="C4" s="24" t="s">
        <v>79</v>
      </c>
      <c r="D4" s="24" t="s">
        <v>81</v>
      </c>
      <c r="E4" s="24" t="s">
        <v>80</v>
      </c>
      <c r="F4" s="24" t="s">
        <v>79</v>
      </c>
      <c r="G4" s="24" t="s">
        <v>81</v>
      </c>
      <c r="H4" s="24" t="s">
        <v>80</v>
      </c>
      <c r="I4" s="24" t="s">
        <v>79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43646</v>
      </c>
      <c r="I5" s="25">
        <v>43738</v>
      </c>
    </row>
    <row r="6" spans="1:9" x14ac:dyDescent="0.25">
      <c r="A6" s="1"/>
      <c r="B6" s="5"/>
      <c r="C6" s="5"/>
      <c r="D6" s="5"/>
      <c r="E6" s="5"/>
      <c r="F6" s="5"/>
    </row>
    <row r="7" spans="1:9" x14ac:dyDescent="0.25">
      <c r="A7" s="1" t="s">
        <v>23</v>
      </c>
      <c r="B7" s="7">
        <f>B8-B9</f>
        <v>2015205319</v>
      </c>
      <c r="C7" s="7">
        <f>C8-C9</f>
        <v>3030196303</v>
      </c>
      <c r="D7" s="7">
        <f>D8-D9</f>
        <v>968130245</v>
      </c>
      <c r="E7" s="7">
        <f>E8-E9</f>
        <v>2016561143</v>
      </c>
      <c r="F7" s="7">
        <f>F8-F9</f>
        <v>3083478189</v>
      </c>
      <c r="G7" s="7">
        <f t="shared" ref="G7:I7" si="0">G8-G9</f>
        <v>1081578291</v>
      </c>
      <c r="H7" s="7">
        <f t="shared" si="0"/>
        <v>2354227249</v>
      </c>
      <c r="I7" s="7">
        <f t="shared" si="0"/>
        <v>3473466014</v>
      </c>
    </row>
    <row r="8" spans="1:9" x14ac:dyDescent="0.25">
      <c r="A8" t="s">
        <v>71</v>
      </c>
      <c r="B8" s="5">
        <v>4325046633</v>
      </c>
      <c r="C8" s="5">
        <v>6573644400</v>
      </c>
      <c r="D8" s="5">
        <v>2392024175</v>
      </c>
      <c r="E8" s="8">
        <v>5207976620</v>
      </c>
      <c r="F8" s="5">
        <v>8123241208</v>
      </c>
      <c r="G8" s="15">
        <v>3036432436</v>
      </c>
      <c r="H8" s="15">
        <v>6384819831</v>
      </c>
      <c r="I8" s="15">
        <v>9717516502</v>
      </c>
    </row>
    <row r="9" spans="1:9" x14ac:dyDescent="0.25">
      <c r="A9" t="s">
        <v>22</v>
      </c>
      <c r="B9" s="5">
        <v>2309841314</v>
      </c>
      <c r="C9" s="5">
        <v>3543448097</v>
      </c>
      <c r="D9" s="5">
        <v>1423893930</v>
      </c>
      <c r="E9" s="8">
        <v>3191415477</v>
      </c>
      <c r="F9" s="5">
        <v>5039763019</v>
      </c>
      <c r="G9" s="5">
        <v>1954854145</v>
      </c>
      <c r="H9" s="15">
        <v>4030592582</v>
      </c>
      <c r="I9" s="15">
        <v>6244050488</v>
      </c>
    </row>
    <row r="10" spans="1:9" x14ac:dyDescent="0.25">
      <c r="B10" s="5"/>
      <c r="C10" s="5"/>
      <c r="D10" s="5"/>
      <c r="E10" s="8"/>
      <c r="F10" s="5"/>
    </row>
    <row r="11" spans="1:9" x14ac:dyDescent="0.25">
      <c r="A11" t="s">
        <v>24</v>
      </c>
      <c r="B11" s="5">
        <v>526096916</v>
      </c>
      <c r="C11" s="5">
        <v>913525703</v>
      </c>
      <c r="D11" s="5">
        <v>264623325</v>
      </c>
      <c r="E11" s="5">
        <v>414021020</v>
      </c>
      <c r="F11" s="5">
        <v>689402157</v>
      </c>
      <c r="G11" s="5">
        <v>70397366</v>
      </c>
      <c r="H11" s="15">
        <v>88246137</v>
      </c>
      <c r="I11" s="15">
        <v>30941343</v>
      </c>
    </row>
    <row r="12" spans="1:9" x14ac:dyDescent="0.25">
      <c r="A12" t="s">
        <v>25</v>
      </c>
      <c r="B12" s="5">
        <v>360308590</v>
      </c>
      <c r="C12" s="5">
        <v>560838667</v>
      </c>
      <c r="D12" s="5">
        <v>108811658</v>
      </c>
      <c r="E12" s="5">
        <v>261639313</v>
      </c>
      <c r="F12" s="5">
        <v>431383146</v>
      </c>
      <c r="G12" s="15">
        <v>129612469</v>
      </c>
      <c r="H12" s="15">
        <v>206161397</v>
      </c>
      <c r="I12" s="15">
        <v>287594339</v>
      </c>
    </row>
    <row r="13" spans="1:9" x14ac:dyDescent="0.25">
      <c r="A13" t="s">
        <v>26</v>
      </c>
      <c r="B13" s="5">
        <v>253730795</v>
      </c>
      <c r="C13" s="5">
        <v>358164404</v>
      </c>
      <c r="D13" s="5">
        <v>116413740</v>
      </c>
      <c r="E13" s="5">
        <v>206261910</v>
      </c>
      <c r="F13" s="5">
        <v>308360429</v>
      </c>
      <c r="G13" s="15">
        <v>107758690</v>
      </c>
      <c r="H13" s="15">
        <v>204644628</v>
      </c>
      <c r="I13" s="15">
        <v>302805826</v>
      </c>
    </row>
    <row r="14" spans="1:9" x14ac:dyDescent="0.25">
      <c r="A14" s="1"/>
      <c r="B14" s="7">
        <f>SUM(B7, B11:B13)</f>
        <v>3155341620</v>
      </c>
      <c r="C14" s="7">
        <f>SUM(C7, C11:C13)</f>
        <v>4862725077</v>
      </c>
      <c r="D14" s="7">
        <f>SUM(D7, D11:D13)</f>
        <v>1457978968</v>
      </c>
      <c r="E14" s="7">
        <f>SUM(E7, E11:E13)</f>
        <v>2898483386</v>
      </c>
      <c r="F14" s="7">
        <f>SUM(F7, F11:F13)</f>
        <v>4512623921</v>
      </c>
      <c r="G14" s="7">
        <f t="shared" ref="G14:I14" si="1">SUM(G7, G11:G13)</f>
        <v>1389346816</v>
      </c>
      <c r="H14" s="7">
        <f t="shared" si="1"/>
        <v>2853279411</v>
      </c>
      <c r="I14" s="7">
        <f t="shared" si="1"/>
        <v>4094807522</v>
      </c>
    </row>
    <row r="15" spans="1:9" x14ac:dyDescent="0.25">
      <c r="A15" s="20" t="s">
        <v>101</v>
      </c>
      <c r="B15" s="5"/>
      <c r="C15" s="5"/>
      <c r="D15" s="5"/>
      <c r="E15" s="5"/>
      <c r="F15" s="5"/>
    </row>
    <row r="16" spans="1:9" x14ac:dyDescent="0.25">
      <c r="A16" s="3" t="s">
        <v>27</v>
      </c>
      <c r="B16" s="5">
        <v>626196041</v>
      </c>
      <c r="C16" s="5">
        <v>965327232</v>
      </c>
      <c r="D16" s="5">
        <v>301848158</v>
      </c>
      <c r="E16" s="5">
        <v>613844620</v>
      </c>
      <c r="F16" s="5">
        <v>942258971</v>
      </c>
      <c r="G16" s="15">
        <v>343682132</v>
      </c>
      <c r="H16" s="15">
        <v>692473216</v>
      </c>
      <c r="I16" s="15">
        <v>1067971464</v>
      </c>
    </row>
    <row r="17" spans="1:9" x14ac:dyDescent="0.25">
      <c r="A17" t="s">
        <v>28</v>
      </c>
      <c r="B17" s="5">
        <v>108919777</v>
      </c>
      <c r="C17" s="5">
        <v>166044591</v>
      </c>
      <c r="D17" s="5">
        <v>53909086</v>
      </c>
      <c r="E17" s="5">
        <v>111244671</v>
      </c>
      <c r="F17" s="5">
        <v>167606873</v>
      </c>
      <c r="G17" s="15">
        <v>57419148</v>
      </c>
      <c r="H17" s="15">
        <v>116339564</v>
      </c>
      <c r="I17" s="15">
        <v>176080639</v>
      </c>
    </row>
    <row r="18" spans="1:9" x14ac:dyDescent="0.25">
      <c r="A18" t="s">
        <v>29</v>
      </c>
      <c r="B18" s="5">
        <v>16563471</v>
      </c>
      <c r="C18" s="5">
        <v>20368339</v>
      </c>
      <c r="D18" s="5">
        <v>4037379</v>
      </c>
      <c r="E18" s="5">
        <v>8037983</v>
      </c>
      <c r="F18" s="5">
        <v>10803014</v>
      </c>
      <c r="G18" s="15">
        <v>4853712</v>
      </c>
      <c r="H18" s="15">
        <v>12545239</v>
      </c>
      <c r="I18" s="15">
        <v>15775326</v>
      </c>
    </row>
    <row r="19" spans="1:9" x14ac:dyDescent="0.25">
      <c r="A19" t="s">
        <v>30</v>
      </c>
      <c r="B19" s="5">
        <v>18530614</v>
      </c>
      <c r="C19" s="5">
        <v>28030389</v>
      </c>
      <c r="D19" s="5">
        <v>9669776</v>
      </c>
      <c r="E19" s="5">
        <v>19520689</v>
      </c>
      <c r="F19" s="5">
        <v>28885663</v>
      </c>
      <c r="G19" s="15">
        <v>10457593</v>
      </c>
      <c r="H19" s="15">
        <v>20956170</v>
      </c>
      <c r="I19" s="15">
        <v>32054153</v>
      </c>
    </row>
    <row r="20" spans="1:9" x14ac:dyDescent="0.25">
      <c r="A20" t="s">
        <v>31</v>
      </c>
      <c r="B20" s="5">
        <v>77172866</v>
      </c>
      <c r="C20" s="5">
        <v>94101625</v>
      </c>
      <c r="D20" s="5">
        <v>50276507</v>
      </c>
      <c r="E20" s="5">
        <v>85312116</v>
      </c>
      <c r="F20" s="5">
        <v>103177890</v>
      </c>
      <c r="G20" s="15">
        <v>27576368</v>
      </c>
      <c r="H20" s="15">
        <v>64697161</v>
      </c>
      <c r="I20" s="15">
        <v>117028321</v>
      </c>
    </row>
    <row r="21" spans="1:9" x14ac:dyDescent="0.25">
      <c r="A21" t="s">
        <v>32</v>
      </c>
      <c r="B21" s="5">
        <v>6430000</v>
      </c>
      <c r="C21" s="5">
        <v>9520000</v>
      </c>
      <c r="D21" s="5">
        <v>3340000</v>
      </c>
      <c r="E21" s="5">
        <v>6430000</v>
      </c>
      <c r="F21" s="5">
        <v>9520000</v>
      </c>
      <c r="G21" s="15">
        <v>3400000</v>
      </c>
      <c r="H21" s="15">
        <v>6790000</v>
      </c>
      <c r="I21" s="15">
        <v>9940000</v>
      </c>
    </row>
    <row r="22" spans="1:9" x14ac:dyDescent="0.25">
      <c r="A22" t="s">
        <v>33</v>
      </c>
      <c r="B22" s="5">
        <v>1171954</v>
      </c>
      <c r="C22" s="5">
        <v>1722594</v>
      </c>
      <c r="D22" s="5">
        <v>332060</v>
      </c>
      <c r="E22" s="5">
        <v>1000068</v>
      </c>
      <c r="F22" s="5">
        <v>1433088</v>
      </c>
      <c r="G22" s="15">
        <v>450576</v>
      </c>
      <c r="H22" s="15">
        <v>945595</v>
      </c>
      <c r="I22" s="15">
        <v>1437751</v>
      </c>
    </row>
    <row r="23" spans="1:9" x14ac:dyDescent="0.25">
      <c r="A23" t="s">
        <v>34</v>
      </c>
      <c r="B23" s="5">
        <v>716811</v>
      </c>
      <c r="C23" s="5">
        <v>1088061</v>
      </c>
      <c r="D23" s="15">
        <v>375000</v>
      </c>
      <c r="E23" s="5">
        <v>635000</v>
      </c>
      <c r="F23" s="5">
        <v>939440</v>
      </c>
      <c r="G23" s="15">
        <v>288750</v>
      </c>
      <c r="H23" s="15">
        <v>577500</v>
      </c>
      <c r="I23" s="15">
        <v>915000</v>
      </c>
    </row>
    <row r="24" spans="1:9" x14ac:dyDescent="0.25">
      <c r="A24" t="s">
        <v>35</v>
      </c>
      <c r="B24" s="5"/>
      <c r="C24" s="5"/>
      <c r="D24" s="5"/>
      <c r="E24" s="5"/>
      <c r="F24" s="5"/>
    </row>
    <row r="25" spans="1:9" x14ac:dyDescent="0.25">
      <c r="A25" t="s">
        <v>36</v>
      </c>
      <c r="B25" s="5">
        <v>101605931</v>
      </c>
      <c r="C25" s="5">
        <v>145580650</v>
      </c>
      <c r="D25" s="5">
        <v>44922427</v>
      </c>
      <c r="E25" s="5">
        <v>90711668</v>
      </c>
      <c r="F25" s="5">
        <v>125571317</v>
      </c>
      <c r="G25" s="15">
        <v>44726137</v>
      </c>
      <c r="H25" s="15">
        <v>87848632</v>
      </c>
      <c r="I25" s="15">
        <v>132643586</v>
      </c>
    </row>
    <row r="26" spans="1:9" x14ac:dyDescent="0.25">
      <c r="A26" t="s">
        <v>37</v>
      </c>
      <c r="B26" s="5">
        <v>201518539</v>
      </c>
      <c r="C26" s="5">
        <v>299914123</v>
      </c>
      <c r="D26" s="5">
        <v>94790928</v>
      </c>
      <c r="E26" s="5">
        <v>187569137</v>
      </c>
      <c r="F26" s="5">
        <v>258473710</v>
      </c>
      <c r="G26" s="15">
        <v>89454929</v>
      </c>
      <c r="H26" s="15">
        <v>174239066</v>
      </c>
      <c r="I26" s="15">
        <v>261208108</v>
      </c>
    </row>
    <row r="27" spans="1:9" x14ac:dyDescent="0.25">
      <c r="A27" s="1"/>
      <c r="B27" s="7">
        <f t="shared" ref="B27:D27" si="2">SUM(B16:B26)</f>
        <v>1158826004</v>
      </c>
      <c r="C27" s="7">
        <f t="shared" si="2"/>
        <v>1731697604</v>
      </c>
      <c r="D27" s="7">
        <f t="shared" si="2"/>
        <v>563501321</v>
      </c>
      <c r="E27" s="7">
        <f>SUM(E16:E26)</f>
        <v>1124305952</v>
      </c>
      <c r="F27" s="7">
        <f>SUM(F16:F26)</f>
        <v>1648669966</v>
      </c>
      <c r="G27" s="7">
        <f t="shared" ref="G27:I27" si="3">SUM(G16:G26)</f>
        <v>582309345</v>
      </c>
      <c r="H27" s="7">
        <f t="shared" si="3"/>
        <v>1177412143</v>
      </c>
      <c r="I27" s="7">
        <f t="shared" si="3"/>
        <v>1815054348</v>
      </c>
    </row>
    <row r="28" spans="1:9" x14ac:dyDescent="0.25">
      <c r="A28" s="20" t="s">
        <v>102</v>
      </c>
      <c r="B28" s="7">
        <f t="shared" ref="B28:D28" si="4">B14-B27</f>
        <v>1996515616</v>
      </c>
      <c r="C28" s="7">
        <f t="shared" si="4"/>
        <v>3131027473</v>
      </c>
      <c r="D28" s="7">
        <f t="shared" si="4"/>
        <v>894477647</v>
      </c>
      <c r="E28" s="7">
        <f>E14-E27</f>
        <v>1774177434</v>
      </c>
      <c r="F28" s="7">
        <f>F14-F27</f>
        <v>2863953955</v>
      </c>
      <c r="G28" s="7">
        <f t="shared" ref="G28:I28" si="5">G14-G27</f>
        <v>807037471</v>
      </c>
      <c r="H28" s="7">
        <f t="shared" si="5"/>
        <v>1675867268</v>
      </c>
      <c r="I28" s="7">
        <f t="shared" si="5"/>
        <v>2279753174</v>
      </c>
    </row>
    <row r="29" spans="1:9" x14ac:dyDescent="0.25">
      <c r="B29" s="5"/>
      <c r="C29" s="5"/>
      <c r="D29" s="5"/>
      <c r="E29" s="5"/>
      <c r="F29" s="5"/>
    </row>
    <row r="30" spans="1:9" x14ac:dyDescent="0.25">
      <c r="A30" s="17" t="s">
        <v>103</v>
      </c>
      <c r="B30" s="5"/>
      <c r="C30" s="5"/>
      <c r="D30" s="5"/>
      <c r="E30" s="5"/>
      <c r="F30" s="5"/>
    </row>
    <row r="31" spans="1:9" x14ac:dyDescent="0.25">
      <c r="A31" t="s">
        <v>38</v>
      </c>
      <c r="B31" s="5">
        <v>53401048</v>
      </c>
      <c r="C31" s="5">
        <v>50543877</v>
      </c>
      <c r="D31" s="5">
        <v>30287745</v>
      </c>
      <c r="E31" s="5">
        <v>55955655</v>
      </c>
      <c r="F31" s="5">
        <v>61530535</v>
      </c>
      <c r="G31" s="15">
        <v>18401654</v>
      </c>
      <c r="H31" s="15">
        <v>20379026</v>
      </c>
      <c r="I31" s="15">
        <v>21048930</v>
      </c>
    </row>
    <row r="32" spans="1:9" x14ac:dyDescent="0.25">
      <c r="A32" t="s">
        <v>39</v>
      </c>
      <c r="B32" s="5">
        <v>89666082</v>
      </c>
      <c r="C32" s="5">
        <v>89824181</v>
      </c>
      <c r="D32" s="5">
        <v>29589130</v>
      </c>
      <c r="E32" s="5">
        <v>35225770</v>
      </c>
      <c r="F32" s="5">
        <v>102229397</v>
      </c>
      <c r="G32" s="15">
        <v>132435875</v>
      </c>
      <c r="H32" s="15">
        <v>149557800</v>
      </c>
      <c r="I32" s="15">
        <v>284895037</v>
      </c>
    </row>
    <row r="33" spans="1:9" ht="30" x14ac:dyDescent="0.25">
      <c r="A33" s="2" t="s">
        <v>40</v>
      </c>
      <c r="B33" s="5"/>
      <c r="C33" s="5"/>
      <c r="D33" s="5">
        <v>28872784</v>
      </c>
      <c r="E33" s="5">
        <v>128691142</v>
      </c>
      <c r="F33" s="5">
        <v>172291685</v>
      </c>
      <c r="G33" s="15">
        <v>-146516895</v>
      </c>
      <c r="H33" s="15">
        <v>-91927996</v>
      </c>
      <c r="I33" s="15">
        <v>-77192348</v>
      </c>
    </row>
    <row r="34" spans="1:9" x14ac:dyDescent="0.25">
      <c r="A34" t="s">
        <v>41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9" x14ac:dyDescent="0.25">
      <c r="A35" s="1"/>
      <c r="B35" s="7">
        <f t="shared" ref="B35:D35" si="6">SUM(B31:B34)</f>
        <v>143067130</v>
      </c>
      <c r="C35" s="7">
        <f t="shared" si="6"/>
        <v>140368058</v>
      </c>
      <c r="D35" s="7">
        <f t="shared" si="6"/>
        <v>88749659</v>
      </c>
      <c r="E35" s="7">
        <f>SUM(E31:E34)</f>
        <v>219872567</v>
      </c>
      <c r="F35" s="7">
        <f>SUM(F31:F34)</f>
        <v>336051617</v>
      </c>
      <c r="G35" s="7">
        <f t="shared" ref="G35:I35" si="7">SUM(G31:G34)</f>
        <v>4320634</v>
      </c>
      <c r="H35" s="7">
        <f t="shared" si="7"/>
        <v>78008830</v>
      </c>
      <c r="I35" s="7">
        <f t="shared" si="7"/>
        <v>228751619</v>
      </c>
    </row>
    <row r="36" spans="1:9" x14ac:dyDescent="0.25">
      <c r="A36" s="20" t="s">
        <v>104</v>
      </c>
      <c r="B36" s="7">
        <f t="shared" ref="B36:D36" si="8">B28-B35</f>
        <v>1853448486</v>
      </c>
      <c r="C36" s="7">
        <f t="shared" si="8"/>
        <v>2990659415</v>
      </c>
      <c r="D36" s="7">
        <f t="shared" si="8"/>
        <v>805727988</v>
      </c>
      <c r="E36" s="7">
        <f>E28-E35</f>
        <v>1554304867</v>
      </c>
      <c r="F36" s="7">
        <f>F28-F35</f>
        <v>2527902338</v>
      </c>
      <c r="G36" s="7">
        <f t="shared" ref="G36:I36" si="9">G28-G35</f>
        <v>802716837</v>
      </c>
      <c r="H36" s="7">
        <f t="shared" si="9"/>
        <v>1597858438</v>
      </c>
      <c r="I36" s="7">
        <f t="shared" si="9"/>
        <v>2051001555</v>
      </c>
    </row>
    <row r="37" spans="1:9" x14ac:dyDescent="0.25">
      <c r="A37" s="20" t="s">
        <v>105</v>
      </c>
      <c r="B37" s="5"/>
      <c r="C37" s="5"/>
      <c r="D37" s="5"/>
      <c r="E37" s="5"/>
      <c r="F37" s="5"/>
    </row>
    <row r="38" spans="1:9" x14ac:dyDescent="0.25">
      <c r="A38" s="3" t="s">
        <v>42</v>
      </c>
      <c r="B38" s="5">
        <v>684275679</v>
      </c>
      <c r="C38" s="5">
        <v>1181886147</v>
      </c>
      <c r="D38" s="5">
        <v>255114557</v>
      </c>
      <c r="E38" s="5">
        <v>442795869</v>
      </c>
      <c r="F38" s="5">
        <v>706388411</v>
      </c>
      <c r="G38" s="15">
        <v>249211126</v>
      </c>
      <c r="H38" s="15">
        <v>552227206</v>
      </c>
      <c r="I38" s="15">
        <v>763498188</v>
      </c>
    </row>
    <row r="39" spans="1:9" x14ac:dyDescent="0.25">
      <c r="A39" s="3" t="s">
        <v>43</v>
      </c>
      <c r="B39" s="5"/>
      <c r="C39" s="5"/>
      <c r="D39" s="5"/>
      <c r="E39" s="5"/>
      <c r="F39" s="5"/>
      <c r="G39" s="15">
        <v>-4928737</v>
      </c>
      <c r="H39" s="15">
        <v>-5699927</v>
      </c>
      <c r="I39" s="15">
        <v>-20027641</v>
      </c>
    </row>
    <row r="40" spans="1:9" x14ac:dyDescent="0.25">
      <c r="B40" s="7">
        <f t="shared" ref="B40:D40" si="10">SUM(B38:B39)</f>
        <v>684275679</v>
      </c>
      <c r="C40" s="7">
        <f t="shared" si="10"/>
        <v>1181886147</v>
      </c>
      <c r="D40" s="7">
        <f t="shared" si="10"/>
        <v>255114557</v>
      </c>
      <c r="E40" s="7">
        <f>SUM(E38:E39)</f>
        <v>442795869</v>
      </c>
      <c r="F40" s="7">
        <f>SUM(F38:F39)</f>
        <v>706388411</v>
      </c>
      <c r="G40" s="7">
        <f t="shared" ref="G40:I40" si="11">SUM(G38:G39)</f>
        <v>244282389</v>
      </c>
      <c r="H40" s="7">
        <f t="shared" si="11"/>
        <v>546527279</v>
      </c>
      <c r="I40" s="7">
        <f t="shared" si="11"/>
        <v>743470547</v>
      </c>
    </row>
    <row r="41" spans="1:9" x14ac:dyDescent="0.25">
      <c r="A41" s="1" t="s">
        <v>106</v>
      </c>
      <c r="B41" s="7">
        <f t="shared" ref="B41:D41" si="12">B36-B40</f>
        <v>1169172807</v>
      </c>
      <c r="C41" s="7">
        <f t="shared" si="12"/>
        <v>1808773268</v>
      </c>
      <c r="D41" s="7">
        <f t="shared" si="12"/>
        <v>550613431</v>
      </c>
      <c r="E41" s="7">
        <f>E36-E40</f>
        <v>1111508998</v>
      </c>
      <c r="F41" s="7">
        <f>F36-F40</f>
        <v>1821513927</v>
      </c>
      <c r="G41" s="7">
        <f t="shared" ref="G41:I41" si="13">G36-G40</f>
        <v>558434448</v>
      </c>
      <c r="H41" s="7">
        <f t="shared" si="13"/>
        <v>1051331159</v>
      </c>
      <c r="I41" s="7">
        <f t="shared" si="13"/>
        <v>1307531008</v>
      </c>
    </row>
    <row r="42" spans="1:9" x14ac:dyDescent="0.25">
      <c r="A42" s="21" t="s">
        <v>107</v>
      </c>
      <c r="B42" s="12">
        <f>B41/('1'!B39/10)</f>
        <v>3.1008364629294758</v>
      </c>
      <c r="C42" s="12">
        <f>C41/('1'!C39/10)</f>
        <v>4.797160923523351</v>
      </c>
      <c r="D42" s="12">
        <f>D41/('1'!D39/10)</f>
        <v>1.4603163823185832</v>
      </c>
      <c r="E42" s="12">
        <f>E41/('1'!E39/10)</f>
        <v>2.9479026618112285</v>
      </c>
      <c r="F42" s="12">
        <f>F41/('1'!F39/10)</f>
        <v>4.8309512235991132</v>
      </c>
      <c r="G42" s="12">
        <f>G41/('1'!G39/10)</f>
        <v>1.4810589915766783</v>
      </c>
      <c r="H42" s="12">
        <f>H41/('1'!H39/10)</f>
        <v>2.7883012441984607</v>
      </c>
      <c r="I42" s="12">
        <f>I41/('1'!I39/10)</f>
        <v>3.467784917458598</v>
      </c>
    </row>
    <row r="43" spans="1:9" x14ac:dyDescent="0.25">
      <c r="A43" s="21" t="s">
        <v>108</v>
      </c>
      <c r="B43" s="7">
        <f>'1'!B39/10</f>
        <v>377050780</v>
      </c>
      <c r="C43" s="7">
        <f>'1'!C39/10</f>
        <v>377050780</v>
      </c>
      <c r="D43" s="7">
        <f>'1'!D39/10</f>
        <v>377050780</v>
      </c>
      <c r="E43" s="7">
        <f>'1'!E39/10</f>
        <v>377050780</v>
      </c>
      <c r="F43" s="7">
        <f>'1'!F39/10</f>
        <v>377050780</v>
      </c>
      <c r="G43" s="7">
        <f>'1'!G39/10</f>
        <v>377050780</v>
      </c>
      <c r="H43" s="7">
        <f>'1'!H39/10</f>
        <v>377050780</v>
      </c>
      <c r="I43" s="7">
        <f>'1'!I39/10</f>
        <v>377050780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xSplit="1" ySplit="5" topLeftCell="H42" activePane="bottomRight" state="frozen"/>
      <selection pane="topRight" activeCell="B1" sqref="B1"/>
      <selection pane="bottomLeft" activeCell="A6" sqref="A6"/>
      <selection pane="bottomRight" activeCell="I52" sqref="I52"/>
    </sheetView>
  </sheetViews>
  <sheetFormatPr defaultRowHeight="15" x14ac:dyDescent="0.25"/>
  <cols>
    <col min="1" max="1" width="48.85546875" bestFit="1" customWidth="1"/>
    <col min="2" max="3" width="15" bestFit="1" customWidth="1"/>
    <col min="4" max="6" width="15.28515625" bestFit="1" customWidth="1"/>
    <col min="7" max="7" width="15.140625" customWidth="1"/>
    <col min="8" max="8" width="16.42578125" customWidth="1"/>
    <col min="9" max="9" width="15.42578125" customWidth="1"/>
  </cols>
  <sheetData>
    <row r="1" spans="1:9" x14ac:dyDescent="0.25">
      <c r="A1" s="1" t="s">
        <v>84</v>
      </c>
    </row>
    <row r="2" spans="1:9" x14ac:dyDescent="0.25">
      <c r="A2" s="1" t="s">
        <v>130</v>
      </c>
      <c r="B2" s="13"/>
      <c r="C2" s="13"/>
      <c r="D2" s="13"/>
      <c r="E2" s="13"/>
      <c r="F2" s="13"/>
    </row>
    <row r="3" spans="1:9" x14ac:dyDescent="0.25">
      <c r="A3" t="s">
        <v>125</v>
      </c>
    </row>
    <row r="4" spans="1:9" ht="18.75" x14ac:dyDescent="0.3">
      <c r="A4" s="22"/>
      <c r="B4" s="24" t="s">
        <v>80</v>
      </c>
      <c r="C4" s="24" t="s">
        <v>79</v>
      </c>
      <c r="D4" s="24" t="s">
        <v>81</v>
      </c>
      <c r="E4" s="24" t="s">
        <v>80</v>
      </c>
      <c r="F4" s="24" t="s">
        <v>79</v>
      </c>
      <c r="G4" s="24" t="s">
        <v>81</v>
      </c>
      <c r="H4" s="24" t="s">
        <v>80</v>
      </c>
      <c r="I4" s="24" t="s">
        <v>79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25">
        <v>43555</v>
      </c>
      <c r="H5" s="25">
        <v>43646</v>
      </c>
      <c r="I5" s="25">
        <v>43738</v>
      </c>
    </row>
    <row r="6" spans="1:9" x14ac:dyDescent="0.25">
      <c r="A6" s="20" t="s">
        <v>109</v>
      </c>
    </row>
    <row r="7" spans="1:9" x14ac:dyDescent="0.25">
      <c r="A7" s="17" t="s">
        <v>110</v>
      </c>
      <c r="B7" s="5"/>
      <c r="C7" s="5"/>
      <c r="D7" s="5"/>
      <c r="E7" s="5"/>
      <c r="F7" s="5"/>
    </row>
    <row r="8" spans="1:9" x14ac:dyDescent="0.25">
      <c r="A8" t="s">
        <v>44</v>
      </c>
      <c r="B8" s="5"/>
      <c r="C8" s="5">
        <v>6490967445</v>
      </c>
      <c r="D8" s="5">
        <v>2265083897</v>
      </c>
      <c r="E8" s="5">
        <v>4975823256</v>
      </c>
      <c r="F8" s="5">
        <v>7917786750</v>
      </c>
      <c r="G8" s="15">
        <v>2990715452</v>
      </c>
      <c r="H8" s="15">
        <v>6249379666</v>
      </c>
      <c r="I8" s="15">
        <v>9233923624</v>
      </c>
    </row>
    <row r="9" spans="1:9" x14ac:dyDescent="0.25">
      <c r="A9" t="s">
        <v>45</v>
      </c>
      <c r="B9" s="5"/>
      <c r="C9" s="5">
        <v>-3590062685</v>
      </c>
      <c r="D9" s="5">
        <v>-1367520865</v>
      </c>
      <c r="E9" s="5">
        <v>-2761427366</v>
      </c>
      <c r="F9" s="5">
        <v>-4145265200</v>
      </c>
      <c r="G9" s="15">
        <v>1789831198</v>
      </c>
      <c r="H9" s="15">
        <v>-3814296211</v>
      </c>
      <c r="I9" s="15">
        <v>-5742341609</v>
      </c>
    </row>
    <row r="10" spans="1:9" x14ac:dyDescent="0.25">
      <c r="A10" t="s">
        <v>46</v>
      </c>
      <c r="B10" s="5"/>
      <c r="C10" s="5">
        <v>118281275</v>
      </c>
      <c r="D10" s="5">
        <v>29714265</v>
      </c>
      <c r="E10" s="5">
        <v>69094632</v>
      </c>
      <c r="F10" s="5">
        <v>98861460</v>
      </c>
      <c r="G10" s="15">
        <v>44510401</v>
      </c>
      <c r="H10" s="15">
        <v>48519412</v>
      </c>
      <c r="I10" s="15">
        <v>69604430</v>
      </c>
    </row>
    <row r="11" spans="1:9" x14ac:dyDescent="0.25">
      <c r="A11" t="s">
        <v>47</v>
      </c>
      <c r="B11" s="5"/>
      <c r="C11" s="5">
        <v>560838667</v>
      </c>
      <c r="D11" s="5">
        <v>108811658</v>
      </c>
      <c r="E11" s="5">
        <v>261639313</v>
      </c>
      <c r="F11" s="5">
        <v>431383146</v>
      </c>
      <c r="G11" s="15">
        <v>129612469</v>
      </c>
      <c r="H11" s="15">
        <v>206161397</v>
      </c>
      <c r="I11" s="15">
        <v>287594339</v>
      </c>
    </row>
    <row r="12" spans="1:9" x14ac:dyDescent="0.25">
      <c r="A12" t="s">
        <v>48</v>
      </c>
      <c r="B12" s="5"/>
      <c r="C12" s="5">
        <v>-1607656529</v>
      </c>
      <c r="D12" s="5">
        <v>-523206734</v>
      </c>
      <c r="E12" s="5">
        <v>-1044089853</v>
      </c>
      <c r="F12" s="5">
        <v>-1529086995</v>
      </c>
      <c r="G12" s="15">
        <v>-543783055</v>
      </c>
      <c r="H12" s="15">
        <v>-1101556781</v>
      </c>
      <c r="I12" s="15">
        <v>-1702531639</v>
      </c>
    </row>
    <row r="13" spans="1:9" x14ac:dyDescent="0.25">
      <c r="A13" t="s">
        <v>49</v>
      </c>
      <c r="B13" s="5"/>
      <c r="C13" s="5">
        <v>-790128050</v>
      </c>
      <c r="D13" s="5">
        <v>-235572882</v>
      </c>
      <c r="E13" s="5">
        <v>-510916231</v>
      </c>
      <c r="F13" s="5">
        <v>-820054758</v>
      </c>
      <c r="G13" s="15">
        <v>-203550653</v>
      </c>
      <c r="H13" s="15">
        <v>-391238417</v>
      </c>
      <c r="I13" s="15">
        <v>-841914062</v>
      </c>
    </row>
    <row r="14" spans="1:9" x14ac:dyDescent="0.25">
      <c r="A14" t="s">
        <v>50</v>
      </c>
      <c r="B14" s="5"/>
      <c r="C14" s="5">
        <v>1144582309</v>
      </c>
      <c r="D14" s="5">
        <v>348911016</v>
      </c>
      <c r="E14" s="5">
        <v>547392215</v>
      </c>
      <c r="F14" s="5">
        <v>892793907</v>
      </c>
      <c r="G14" s="15">
        <v>131575206</v>
      </c>
      <c r="H14" s="15">
        <v>240377081</v>
      </c>
      <c r="I14" s="15">
        <v>260245359</v>
      </c>
    </row>
    <row r="15" spans="1:9" x14ac:dyDescent="0.25">
      <c r="A15" s="4"/>
      <c r="B15" s="7">
        <f t="shared" ref="B15:I15" si="0">SUM(B8:B14)</f>
        <v>0</v>
      </c>
      <c r="C15" s="7">
        <f t="shared" si="0"/>
        <v>2326822432</v>
      </c>
      <c r="D15" s="7">
        <f t="shared" si="0"/>
        <v>626220355</v>
      </c>
      <c r="E15" s="7">
        <f t="shared" si="0"/>
        <v>1537515966</v>
      </c>
      <c r="F15" s="7">
        <f t="shared" si="0"/>
        <v>2846418310</v>
      </c>
      <c r="G15" s="7">
        <f t="shared" si="0"/>
        <v>4338911018</v>
      </c>
      <c r="H15" s="7">
        <f t="shared" si="0"/>
        <v>1437346147</v>
      </c>
      <c r="I15" s="7">
        <f t="shared" si="0"/>
        <v>1564580442</v>
      </c>
    </row>
    <row r="16" spans="1:9" x14ac:dyDescent="0.25">
      <c r="B16" s="5"/>
      <c r="C16" s="5"/>
      <c r="D16" s="5"/>
      <c r="E16" s="5"/>
      <c r="F16" s="5"/>
    </row>
    <row r="17" spans="1:9" x14ac:dyDescent="0.25">
      <c r="A17" s="19" t="s">
        <v>111</v>
      </c>
      <c r="B17" s="5"/>
      <c r="C17" s="5"/>
      <c r="D17" s="5"/>
      <c r="E17" s="5"/>
      <c r="F17" s="5"/>
    </row>
    <row r="18" spans="1:9" x14ac:dyDescent="0.25">
      <c r="A18" t="s">
        <v>51</v>
      </c>
      <c r="B18" s="5"/>
      <c r="C18" s="5">
        <v>213541320</v>
      </c>
      <c r="D18" s="5">
        <v>246459238</v>
      </c>
      <c r="E18" s="5">
        <v>330075043</v>
      </c>
      <c r="F18" s="5">
        <v>262303143</v>
      </c>
      <c r="G18" s="15">
        <v>172585896</v>
      </c>
      <c r="H18" s="15">
        <v>501173240</v>
      </c>
      <c r="I18" s="15">
        <v>656599255</v>
      </c>
    </row>
    <row r="19" spans="1:9" x14ac:dyDescent="0.25">
      <c r="A19" t="s">
        <v>52</v>
      </c>
      <c r="B19" s="5"/>
      <c r="C19" s="5">
        <v>-5338381575</v>
      </c>
      <c r="D19" s="5">
        <v>-4618913441</v>
      </c>
      <c r="E19" s="5">
        <v>-6380054644</v>
      </c>
      <c r="F19" s="5">
        <v>-6304635621</v>
      </c>
      <c r="G19" s="15">
        <v>-2215183815</v>
      </c>
      <c r="H19" s="15">
        <v>-1841359127</v>
      </c>
      <c r="I19" s="15">
        <v>-1407176295</v>
      </c>
    </row>
    <row r="20" spans="1:9" x14ac:dyDescent="0.25">
      <c r="A20" t="s">
        <v>53</v>
      </c>
      <c r="B20" s="5"/>
      <c r="C20" s="5">
        <v>-2807728943</v>
      </c>
      <c r="D20" s="5">
        <v>-844002680</v>
      </c>
      <c r="E20" s="5">
        <v>-1702968090</v>
      </c>
      <c r="F20" s="5">
        <v>-2570482186</v>
      </c>
      <c r="G20" s="15">
        <v>-1471336576</v>
      </c>
      <c r="H20" s="15">
        <v>-2087686933</v>
      </c>
      <c r="I20" s="15">
        <v>-2650258602</v>
      </c>
    </row>
    <row r="21" spans="1:9" x14ac:dyDescent="0.25">
      <c r="A21" t="s">
        <v>54</v>
      </c>
      <c r="B21" s="5"/>
      <c r="C21" s="5">
        <v>342962320</v>
      </c>
      <c r="D21" s="5">
        <v>155724757</v>
      </c>
      <c r="E21" s="5">
        <v>257787328</v>
      </c>
      <c r="F21" s="5">
        <v>349518077</v>
      </c>
      <c r="G21" s="15">
        <v>74436139</v>
      </c>
      <c r="H21" s="15">
        <v>99571401</v>
      </c>
      <c r="I21" s="15">
        <v>102336426</v>
      </c>
    </row>
    <row r="22" spans="1:9" x14ac:dyDescent="0.25">
      <c r="A22" t="s">
        <v>55</v>
      </c>
      <c r="B22" s="5"/>
      <c r="C22" s="5">
        <v>9230897</v>
      </c>
      <c r="D22" s="5">
        <v>-21165700</v>
      </c>
      <c r="E22" s="5">
        <v>-20479612</v>
      </c>
      <c r="F22" s="5">
        <v>-40852143</v>
      </c>
      <c r="G22" s="15">
        <v>-7072272</v>
      </c>
      <c r="H22" s="15">
        <v>-5649691</v>
      </c>
      <c r="I22" s="15">
        <v>-4053026</v>
      </c>
    </row>
    <row r="23" spans="1:9" x14ac:dyDescent="0.25">
      <c r="A23" t="s">
        <v>56</v>
      </c>
      <c r="B23" s="5"/>
      <c r="C23" s="5">
        <v>17841776</v>
      </c>
      <c r="D23" s="5">
        <v>39559793</v>
      </c>
      <c r="E23" s="5">
        <v>-124483533</v>
      </c>
      <c r="F23" s="5">
        <v>-189603606</v>
      </c>
      <c r="H23" s="15">
        <v>-265176399</v>
      </c>
      <c r="I23" s="15">
        <v>-136620101</v>
      </c>
    </row>
    <row r="24" spans="1:9" x14ac:dyDescent="0.25">
      <c r="A24" t="s">
        <v>57</v>
      </c>
      <c r="B24" s="5"/>
      <c r="C24" s="5">
        <v>-754631973</v>
      </c>
      <c r="D24" s="5">
        <v>270568731</v>
      </c>
      <c r="E24" s="5">
        <v>501844398</v>
      </c>
      <c r="F24" s="5">
        <v>468546448</v>
      </c>
      <c r="G24" s="15">
        <v>-137034893</v>
      </c>
      <c r="H24" s="15">
        <v>291447161</v>
      </c>
      <c r="I24" s="15">
        <v>462205785</v>
      </c>
    </row>
    <row r="25" spans="1:9" x14ac:dyDescent="0.25">
      <c r="A25" t="s">
        <v>58</v>
      </c>
      <c r="B25" s="5"/>
      <c r="C25" s="5">
        <v>-15646111</v>
      </c>
      <c r="D25" s="5">
        <v>-40063712</v>
      </c>
      <c r="E25" s="5">
        <v>-53922388</v>
      </c>
      <c r="F25" s="5">
        <v>117870254</v>
      </c>
      <c r="G25" s="15">
        <v>24196898</v>
      </c>
      <c r="H25" s="15">
        <v>84235865</v>
      </c>
      <c r="I25" s="15">
        <v>274699068</v>
      </c>
    </row>
    <row r="26" spans="1:9" x14ac:dyDescent="0.25">
      <c r="A26" t="s">
        <v>73</v>
      </c>
      <c r="B26" s="5"/>
      <c r="C26" s="5"/>
      <c r="D26" s="5"/>
      <c r="E26" s="5"/>
      <c r="F26" s="5"/>
      <c r="G26" s="15">
        <v>268417250</v>
      </c>
    </row>
    <row r="27" spans="1:9" x14ac:dyDescent="0.25">
      <c r="A27" t="s">
        <v>8</v>
      </c>
      <c r="B27" s="5"/>
      <c r="C27" s="5">
        <v>-114822364</v>
      </c>
      <c r="D27" s="5">
        <v>-777860065</v>
      </c>
      <c r="E27" s="5">
        <v>-500936506</v>
      </c>
      <c r="F27" s="5">
        <v>-406240448</v>
      </c>
      <c r="G27" s="15">
        <v>-559443684</v>
      </c>
      <c r="H27" s="15">
        <v>-719736726</v>
      </c>
      <c r="I27" s="15">
        <v>-695957063</v>
      </c>
    </row>
    <row r="28" spans="1:9" x14ac:dyDescent="0.25">
      <c r="A28" t="s">
        <v>59</v>
      </c>
      <c r="B28" s="5"/>
      <c r="C28" s="5">
        <v>12331060152</v>
      </c>
      <c r="D28" s="5">
        <v>138893282</v>
      </c>
      <c r="E28" s="5">
        <v>6395235454</v>
      </c>
      <c r="F28" s="5">
        <v>10341605536</v>
      </c>
      <c r="G28" s="15">
        <v>872613598</v>
      </c>
      <c r="H28" s="15">
        <v>-922638355</v>
      </c>
      <c r="I28" s="15">
        <v>4488845119</v>
      </c>
    </row>
    <row r="29" spans="1:9" x14ac:dyDescent="0.25">
      <c r="A29" t="s">
        <v>82</v>
      </c>
      <c r="B29" s="5"/>
      <c r="C29" s="5">
        <v>1875000000</v>
      </c>
      <c r="D29" s="5">
        <v>805000000</v>
      </c>
      <c r="E29" s="5">
        <v>4055000000</v>
      </c>
      <c r="F29" s="5">
        <v>5725000001</v>
      </c>
      <c r="G29" s="15">
        <v>-1650000000</v>
      </c>
      <c r="H29" s="15">
        <v>5345000000</v>
      </c>
      <c r="I29" s="15">
        <v>-1550000000</v>
      </c>
    </row>
    <row r="30" spans="1:9" x14ac:dyDescent="0.25">
      <c r="A30" t="s">
        <v>60</v>
      </c>
      <c r="B30" s="5"/>
      <c r="C30" s="5">
        <v>269011154</v>
      </c>
      <c r="D30" s="5">
        <v>413441352</v>
      </c>
      <c r="E30" s="5">
        <v>-286617923</v>
      </c>
      <c r="F30" s="5">
        <v>-457756639</v>
      </c>
      <c r="G30" s="15">
        <v>-3241892444</v>
      </c>
      <c r="H30" s="15">
        <v>-69538313</v>
      </c>
      <c r="I30" s="15">
        <v>-117076283</v>
      </c>
    </row>
    <row r="31" spans="1:9" x14ac:dyDescent="0.25">
      <c r="A31" t="s">
        <v>61</v>
      </c>
      <c r="B31" s="5"/>
      <c r="C31" s="5">
        <v>22991196</v>
      </c>
      <c r="D31" s="5">
        <v>6522249</v>
      </c>
      <c r="E31" s="5">
        <v>12755568</v>
      </c>
      <c r="F31" s="5">
        <v>9210238</v>
      </c>
      <c r="G31" s="15">
        <v>13291432</v>
      </c>
      <c r="H31" s="15">
        <v>27610465</v>
      </c>
      <c r="I31" s="15">
        <v>38196100</v>
      </c>
    </row>
    <row r="32" spans="1:9" x14ac:dyDescent="0.25">
      <c r="A32" t="s">
        <v>62</v>
      </c>
      <c r="B32" s="5"/>
      <c r="C32" s="5">
        <v>304015566</v>
      </c>
      <c r="D32" s="5">
        <v>191544123</v>
      </c>
      <c r="E32" s="5">
        <v>-335386742</v>
      </c>
      <c r="F32" s="5">
        <v>65268626</v>
      </c>
      <c r="G32" s="15">
        <v>-42196267</v>
      </c>
      <c r="H32" s="15">
        <v>-391937154</v>
      </c>
      <c r="I32" s="15">
        <v>-368779220</v>
      </c>
    </row>
    <row r="33" spans="1:9" x14ac:dyDescent="0.25">
      <c r="A33" t="s">
        <v>63</v>
      </c>
      <c r="B33" s="5"/>
      <c r="C33" s="5"/>
      <c r="D33" s="5"/>
      <c r="E33" s="5"/>
      <c r="F33" s="5"/>
      <c r="G33" s="15">
        <v>-136458</v>
      </c>
      <c r="H33" s="15">
        <v>-241016</v>
      </c>
      <c r="I33" s="15">
        <v>-44754</v>
      </c>
    </row>
    <row r="34" spans="1:9" x14ac:dyDescent="0.25">
      <c r="A34" t="s">
        <v>64</v>
      </c>
      <c r="B34" s="5"/>
      <c r="C34" s="5">
        <v>21438154</v>
      </c>
      <c r="D34" s="5">
        <v>27483665</v>
      </c>
      <c r="E34" s="5">
        <v>-43433094</v>
      </c>
      <c r="F34" s="5">
        <v>-12253770</v>
      </c>
      <c r="G34" s="15">
        <v>84234382</v>
      </c>
      <c r="H34" s="15">
        <v>69209465</v>
      </c>
      <c r="I34" s="15">
        <v>155926250</v>
      </c>
    </row>
    <row r="35" spans="1:9" x14ac:dyDescent="0.25">
      <c r="B35" s="7">
        <f t="shared" ref="B35:D35" si="1">SUM(B18:B34)</f>
        <v>0</v>
      </c>
      <c r="C35" s="7">
        <f t="shared" si="1"/>
        <v>6375881569</v>
      </c>
      <c r="D35" s="7">
        <f t="shared" si="1"/>
        <v>-4006808408</v>
      </c>
      <c r="E35" s="7">
        <f>SUM(E18:E34)</f>
        <v>2104415259</v>
      </c>
      <c r="F35" s="7">
        <f>SUM(F18:F34)</f>
        <v>7357497910</v>
      </c>
      <c r="G35" s="7">
        <f t="shared" ref="G35:I35" si="2">SUM(G18:G34)</f>
        <v>-7814520814</v>
      </c>
      <c r="H35" s="7">
        <f t="shared" si="2"/>
        <v>114283883</v>
      </c>
      <c r="I35" s="7">
        <f t="shared" si="2"/>
        <v>-751157341</v>
      </c>
    </row>
    <row r="36" spans="1:9" x14ac:dyDescent="0.25">
      <c r="A36" s="1"/>
      <c r="B36" s="7">
        <f t="shared" ref="B36:D36" si="3">B15+B35</f>
        <v>0</v>
      </c>
      <c r="C36" s="7">
        <f t="shared" si="3"/>
        <v>8702704001</v>
      </c>
      <c r="D36" s="7">
        <f t="shared" si="3"/>
        <v>-3380588053</v>
      </c>
      <c r="E36" s="7">
        <f>E15+E35</f>
        <v>3641931225</v>
      </c>
      <c r="F36" s="7">
        <f>F15+F35</f>
        <v>10203916220</v>
      </c>
      <c r="G36" s="7">
        <f t="shared" ref="G36:I36" si="4">G15+G35</f>
        <v>-3475609796</v>
      </c>
      <c r="H36" s="7">
        <f t="shared" si="4"/>
        <v>1551630030</v>
      </c>
      <c r="I36" s="7">
        <f t="shared" si="4"/>
        <v>813423101</v>
      </c>
    </row>
    <row r="37" spans="1:9" x14ac:dyDescent="0.25">
      <c r="B37" s="5"/>
      <c r="C37" s="5"/>
      <c r="D37" s="5"/>
      <c r="E37" s="5"/>
      <c r="F37" s="5"/>
    </row>
    <row r="38" spans="1:9" x14ac:dyDescent="0.25">
      <c r="A38" s="20" t="s">
        <v>112</v>
      </c>
      <c r="B38" s="5"/>
      <c r="C38" s="5"/>
      <c r="D38" s="5"/>
      <c r="E38" s="5"/>
      <c r="F38" s="5"/>
    </row>
    <row r="39" spans="1:9" x14ac:dyDescent="0.25">
      <c r="A39" t="s">
        <v>65</v>
      </c>
      <c r="B39" s="5"/>
      <c r="C39" s="5">
        <v>-129770987</v>
      </c>
      <c r="D39" s="5">
        <v>-13690983</v>
      </c>
      <c r="E39" s="5">
        <v>-25607427</v>
      </c>
      <c r="F39" s="5">
        <v>-34436474</v>
      </c>
      <c r="G39" s="15">
        <v>-10442817</v>
      </c>
      <c r="H39" s="15">
        <v>-33013155</v>
      </c>
      <c r="I39" s="15">
        <v>-67088326</v>
      </c>
    </row>
    <row r="40" spans="1:9" x14ac:dyDescent="0.25">
      <c r="A40" t="s">
        <v>66</v>
      </c>
      <c r="B40" s="5"/>
      <c r="C40" s="5">
        <v>21830740</v>
      </c>
      <c r="D40" s="5">
        <v>4770998</v>
      </c>
      <c r="E40" s="5">
        <v>7059136</v>
      </c>
      <c r="F40" s="5">
        <v>12328985</v>
      </c>
      <c r="G40" s="15">
        <v>3424089</v>
      </c>
      <c r="H40" s="15">
        <v>7096596</v>
      </c>
      <c r="I40" s="15">
        <v>8208513</v>
      </c>
    </row>
    <row r="41" spans="1:9" x14ac:dyDescent="0.25">
      <c r="A41" t="s">
        <v>67</v>
      </c>
      <c r="B41" s="5"/>
      <c r="C41" s="5">
        <v>-1889219920</v>
      </c>
      <c r="D41" s="5">
        <v>1146261778</v>
      </c>
      <c r="E41" s="5">
        <v>1383246060</v>
      </c>
      <c r="F41" s="5">
        <v>527171297</v>
      </c>
      <c r="G41" s="15">
        <v>1609912133</v>
      </c>
      <c r="H41" s="15">
        <v>1776528180</v>
      </c>
      <c r="I41" s="15">
        <v>1236976871</v>
      </c>
    </row>
    <row r="42" spans="1:9" x14ac:dyDescent="0.25">
      <c r="A42" s="1"/>
      <c r="B42" s="7">
        <f t="shared" ref="B42:D42" si="5">SUM(B39:B41)</f>
        <v>0</v>
      </c>
      <c r="C42" s="7">
        <f t="shared" si="5"/>
        <v>-1997160167</v>
      </c>
      <c r="D42" s="7">
        <f t="shared" si="5"/>
        <v>1137341793</v>
      </c>
      <c r="E42" s="7">
        <f>SUM(E39:E41)</f>
        <v>1364697769</v>
      </c>
      <c r="F42" s="7">
        <f>SUM(F39:F41)</f>
        <v>505063808</v>
      </c>
      <c r="G42" s="7">
        <f t="shared" ref="G42:I42" si="6">SUM(G39:G41)</f>
        <v>1602893405</v>
      </c>
      <c r="H42" s="7">
        <f t="shared" si="6"/>
        <v>1750611621</v>
      </c>
      <c r="I42" s="7">
        <f t="shared" si="6"/>
        <v>1178097058</v>
      </c>
    </row>
    <row r="43" spans="1:9" x14ac:dyDescent="0.25">
      <c r="B43" s="5"/>
      <c r="C43" s="5"/>
      <c r="D43" s="5"/>
      <c r="E43" s="5"/>
      <c r="F43" s="5"/>
    </row>
    <row r="44" spans="1:9" x14ac:dyDescent="0.25">
      <c r="A44" s="20" t="s">
        <v>113</v>
      </c>
      <c r="B44" s="5"/>
      <c r="C44" s="5"/>
      <c r="D44" s="5"/>
      <c r="E44" s="5"/>
      <c r="F44" s="5"/>
    </row>
    <row r="45" spans="1:9" x14ac:dyDescent="0.25">
      <c r="A45" t="s">
        <v>68</v>
      </c>
      <c r="B45" s="5"/>
      <c r="C45" s="15">
        <v>1725377303</v>
      </c>
      <c r="D45" s="5">
        <v>120697500</v>
      </c>
      <c r="E45" s="5">
        <v>797419051</v>
      </c>
      <c r="F45" s="5">
        <v>957207939</v>
      </c>
      <c r="G45" s="15">
        <v>692656051</v>
      </c>
      <c r="H45" s="15">
        <v>8691119177</v>
      </c>
      <c r="I45" s="15">
        <v>9776512447</v>
      </c>
    </row>
    <row r="46" spans="1:9" x14ac:dyDescent="0.25">
      <c r="A46" s="3" t="s">
        <v>70</v>
      </c>
      <c r="B46" s="5"/>
      <c r="C46" s="5">
        <v>-3380910327</v>
      </c>
      <c r="D46" s="5">
        <v>-1080438140</v>
      </c>
      <c r="E46" s="5">
        <v>-1826924108</v>
      </c>
      <c r="F46" s="5">
        <v>-2886046039</v>
      </c>
      <c r="G46" s="15">
        <v>-767754823</v>
      </c>
      <c r="H46" s="15">
        <v>-4678372464</v>
      </c>
      <c r="I46" s="15">
        <v>-5750572823</v>
      </c>
    </row>
    <row r="47" spans="1:9" x14ac:dyDescent="0.25">
      <c r="A47" t="s">
        <v>83</v>
      </c>
      <c r="B47" s="5"/>
      <c r="C47" s="5">
        <v>2513671860</v>
      </c>
      <c r="D47" s="5"/>
      <c r="E47" s="5"/>
      <c r="F47" s="5"/>
    </row>
    <row r="48" spans="1:9" x14ac:dyDescent="0.25">
      <c r="A48" s="3" t="s">
        <v>69</v>
      </c>
      <c r="B48" s="5"/>
      <c r="C48" s="5">
        <v>-1123830248</v>
      </c>
      <c r="D48" s="5"/>
      <c r="E48" s="5">
        <v>-710406377</v>
      </c>
      <c r="F48" s="5">
        <v>-1124565931</v>
      </c>
      <c r="G48" s="15">
        <v>-40265</v>
      </c>
      <c r="H48" s="15">
        <v>-1312120120</v>
      </c>
      <c r="I48" s="15">
        <v>-1314808778</v>
      </c>
    </row>
    <row r="49" spans="1:9" x14ac:dyDescent="0.25">
      <c r="A49" s="1"/>
      <c r="B49" s="7">
        <f t="shared" ref="B49:D49" si="7">SUM(B45:B48)</f>
        <v>0</v>
      </c>
      <c r="C49" s="7">
        <f t="shared" si="7"/>
        <v>-265691412</v>
      </c>
      <c r="D49" s="7">
        <f t="shared" si="7"/>
        <v>-959740640</v>
      </c>
      <c r="E49" s="7">
        <f>SUM(E45:E48)</f>
        <v>-1739911434</v>
      </c>
      <c r="F49" s="7">
        <f>SUM(F45:F48)</f>
        <v>-3053404031</v>
      </c>
      <c r="G49" s="7">
        <f t="shared" ref="G49:I49" si="8">SUM(G45:G48)</f>
        <v>-75139037</v>
      </c>
      <c r="H49" s="7">
        <f t="shared" si="8"/>
        <v>2700626593</v>
      </c>
      <c r="I49" s="7">
        <f t="shared" si="8"/>
        <v>2711130846</v>
      </c>
    </row>
    <row r="50" spans="1:9" x14ac:dyDescent="0.25">
      <c r="A50" s="20" t="s">
        <v>114</v>
      </c>
      <c r="B50" s="7">
        <f t="shared" ref="B50:D50" si="9">B36+B42+B49</f>
        <v>0</v>
      </c>
      <c r="C50" s="7">
        <f t="shared" si="9"/>
        <v>6439852422</v>
      </c>
      <c r="D50" s="7">
        <f t="shared" si="9"/>
        <v>-3202986900</v>
      </c>
      <c r="E50" s="7">
        <f>E36+E42+E49</f>
        <v>3266717560</v>
      </c>
      <c r="F50" s="7">
        <f>F36+F42+F49</f>
        <v>7655575997</v>
      </c>
      <c r="G50" s="7">
        <f t="shared" ref="G50:I50" si="10">G36+G42+G49</f>
        <v>-1947855428</v>
      </c>
      <c r="H50" s="7">
        <f t="shared" si="10"/>
        <v>6002868244</v>
      </c>
      <c r="I50" s="7">
        <f t="shared" si="10"/>
        <v>4702651005</v>
      </c>
    </row>
    <row r="51" spans="1:9" x14ac:dyDescent="0.25">
      <c r="A51" s="21" t="s">
        <v>115</v>
      </c>
      <c r="B51" s="5">
        <v>0</v>
      </c>
      <c r="C51" s="5">
        <v>0</v>
      </c>
      <c r="D51" s="5">
        <v>0</v>
      </c>
      <c r="E51" s="5"/>
      <c r="F51" s="5">
        <v>0</v>
      </c>
    </row>
    <row r="52" spans="1:9" x14ac:dyDescent="0.25">
      <c r="A52" s="21" t="s">
        <v>116</v>
      </c>
      <c r="B52" s="5"/>
      <c r="C52" s="5">
        <v>11353339202</v>
      </c>
      <c r="D52" s="5">
        <v>14727890684</v>
      </c>
      <c r="E52" s="5">
        <v>14727890684</v>
      </c>
      <c r="F52" s="5">
        <v>14727890684</v>
      </c>
      <c r="G52" s="15">
        <v>16235614541</v>
      </c>
      <c r="H52" s="15">
        <v>16235614541</v>
      </c>
      <c r="I52" s="15">
        <v>16235614541</v>
      </c>
    </row>
    <row r="53" spans="1:9" x14ac:dyDescent="0.25">
      <c r="A53" s="20" t="s">
        <v>117</v>
      </c>
      <c r="B53" s="7">
        <f>SUM(B50:B52)</f>
        <v>0</v>
      </c>
      <c r="C53" s="7">
        <f t="shared" ref="C53:D53" si="11">SUM(C50:C52)</f>
        <v>17793191624</v>
      </c>
      <c r="D53" s="7">
        <f t="shared" si="11"/>
        <v>11524903784</v>
      </c>
      <c r="E53" s="7">
        <f>SUM(E50:E52)</f>
        <v>17994608244</v>
      </c>
      <c r="F53" s="7">
        <f>SUM(F50:F52)</f>
        <v>22383466681</v>
      </c>
      <c r="G53" s="7">
        <f t="shared" ref="G53:I53" si="12">SUM(G50:G52)</f>
        <v>14287759113</v>
      </c>
      <c r="H53" s="7">
        <f t="shared" si="12"/>
        <v>22238482785</v>
      </c>
      <c r="I53" s="7">
        <f t="shared" si="12"/>
        <v>20938265546</v>
      </c>
    </row>
    <row r="54" spans="1:9" x14ac:dyDescent="0.25">
      <c r="A54" s="21" t="s">
        <v>118</v>
      </c>
      <c r="B54" s="11">
        <f>B36/('1'!B39/10)</f>
        <v>0</v>
      </c>
      <c r="C54" s="11">
        <f>C36/('1'!C39/10)</f>
        <v>23.080986600796848</v>
      </c>
      <c r="D54" s="11">
        <f>D36/('1'!D39/10)</f>
        <v>-8.9658694062375357</v>
      </c>
      <c r="E54" s="11">
        <f>E36/('1'!E39/10)</f>
        <v>9.658994008711506</v>
      </c>
      <c r="F54" s="11">
        <f>F36/('1'!F39/10)</f>
        <v>27.062445594198213</v>
      </c>
      <c r="G54" s="11">
        <f>G36/('1'!G39/10)</f>
        <v>-9.2178825250010092</v>
      </c>
      <c r="H54" s="11">
        <f>H36/('1'!H39/10)</f>
        <v>4.1151752291826584</v>
      </c>
      <c r="I54" s="11">
        <f>I36/('1'!I39/10)</f>
        <v>2.1573303760305178</v>
      </c>
    </row>
    <row r="55" spans="1:9" x14ac:dyDescent="0.25">
      <c r="A55" s="20" t="s">
        <v>119</v>
      </c>
      <c r="B55" s="7">
        <f>'1'!B39/10</f>
        <v>377050780</v>
      </c>
      <c r="C55" s="7">
        <f>'1'!C39/10</f>
        <v>377050780</v>
      </c>
      <c r="D55" s="7">
        <f>'1'!D39/10</f>
        <v>377050780</v>
      </c>
      <c r="E55" s="7">
        <f>'1'!E39/10</f>
        <v>377050780</v>
      </c>
      <c r="F55" s="7">
        <f>'1'!F39/10</f>
        <v>377050780</v>
      </c>
      <c r="G55" s="7">
        <f>'1'!G39/10</f>
        <v>377050780</v>
      </c>
      <c r="H55" s="7">
        <f>'1'!H39/10</f>
        <v>377050780</v>
      </c>
      <c r="I55" s="7">
        <f>'1'!I39/10</f>
        <v>377050780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H9" sqref="H9"/>
    </sheetView>
  </sheetViews>
  <sheetFormatPr defaultRowHeight="15" x14ac:dyDescent="0.25"/>
  <cols>
    <col min="1" max="1" width="34.5703125" bestFit="1" customWidth="1"/>
  </cols>
  <sheetData>
    <row r="1" spans="1:6" x14ac:dyDescent="0.25">
      <c r="A1" s="1" t="s">
        <v>84</v>
      </c>
    </row>
    <row r="2" spans="1:6" x14ac:dyDescent="0.25">
      <c r="A2" s="1" t="s">
        <v>75</v>
      </c>
    </row>
    <row r="3" spans="1:6" x14ac:dyDescent="0.25">
      <c r="A3" t="s">
        <v>125</v>
      </c>
    </row>
    <row r="4" spans="1:6" ht="18.75" x14ac:dyDescent="0.3">
      <c r="A4" s="22"/>
      <c r="B4" s="13" t="s">
        <v>81</v>
      </c>
      <c r="C4" s="13" t="s">
        <v>80</v>
      </c>
      <c r="D4" s="13" t="s">
        <v>79</v>
      </c>
      <c r="E4" s="13" t="s">
        <v>126</v>
      </c>
      <c r="F4" s="13" t="s">
        <v>127</v>
      </c>
    </row>
    <row r="5" spans="1:6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</row>
    <row r="6" spans="1:6" x14ac:dyDescent="0.25">
      <c r="A6" t="s">
        <v>120</v>
      </c>
      <c r="B6" s="9">
        <f>'2'!B7/'2'!B8</f>
        <v>0.46593840251895385</v>
      </c>
      <c r="C6" s="9">
        <f>'2'!C7/'2'!C8</f>
        <v>0.46096139654283702</v>
      </c>
      <c r="D6" s="9">
        <f>'2'!D7/'2'!D8</f>
        <v>0.40473263402532295</v>
      </c>
      <c r="E6" s="9">
        <f>'2'!E7/'2'!E8</f>
        <v>0.38720625880997139</v>
      </c>
      <c r="F6" s="9">
        <f>'2'!F7/'2'!F8</f>
        <v>0.37958717586316437</v>
      </c>
    </row>
    <row r="7" spans="1:6" x14ac:dyDescent="0.25">
      <c r="A7" t="s">
        <v>76</v>
      </c>
      <c r="B7" s="9">
        <f>'2'!B28/'2'!B14</f>
        <v>0.63274150835052845</v>
      </c>
      <c r="C7" s="9">
        <f>'2'!C28/'2'!C14</f>
        <v>0.6438833007050544</v>
      </c>
      <c r="D7" s="9">
        <f>'2'!D28/'2'!D14</f>
        <v>0.6135051784917106</v>
      </c>
      <c r="E7" s="9">
        <f>'2'!E28/'2'!E14</f>
        <v>0.6121054350594094</v>
      </c>
      <c r="F7" s="9">
        <f>'2'!F28/'2'!F14</f>
        <v>0.63465380788154535</v>
      </c>
    </row>
    <row r="8" spans="1:6" x14ac:dyDescent="0.25">
      <c r="A8" t="s">
        <v>77</v>
      </c>
      <c r="B8" s="9">
        <f>'2'!B41/'2'!B14</f>
        <v>0.37053763040719501</v>
      </c>
      <c r="C8" s="9">
        <f>'2'!C41/'2'!C14</f>
        <v>0.37196700190912313</v>
      </c>
      <c r="D8" s="9">
        <f>'2'!D41/'2'!D14</f>
        <v>0.37765526326851651</v>
      </c>
      <c r="E8" s="9">
        <f>'2'!E41/'2'!E14</f>
        <v>0.3834795132408601</v>
      </c>
      <c r="F8" s="9">
        <f>'2'!F41/'2'!F14</f>
        <v>0.40364851112971795</v>
      </c>
    </row>
    <row r="9" spans="1:6" x14ac:dyDescent="0.25">
      <c r="A9" t="s">
        <v>121</v>
      </c>
      <c r="B9" s="9">
        <f>'2'!B41/'1'!B23</f>
        <v>1.3029195150151685E-2</v>
      </c>
      <c r="C9" s="9">
        <f>'2'!C41/'1'!C23</f>
        <v>1.8800025209688903E-2</v>
      </c>
      <c r="D9" s="9">
        <f>'2'!D41/'1'!D23</f>
        <v>5.6749431581359913E-3</v>
      </c>
      <c r="E9" s="9">
        <f>'2'!E41/'1'!E23</f>
        <v>1.0541842082551626E-2</v>
      </c>
      <c r="F9" s="9">
        <f>'2'!F41/'1'!F23</f>
        <v>1.6374187698798365E-2</v>
      </c>
    </row>
    <row r="10" spans="1:6" x14ac:dyDescent="0.25">
      <c r="A10" t="s">
        <v>122</v>
      </c>
      <c r="B10" s="9">
        <f>'2'!B41/'1'!B45</f>
        <v>0.10175985490329537</v>
      </c>
      <c r="C10" s="9">
        <f>'2'!C41/'1'!C45</f>
        <v>0.14912638895554248</v>
      </c>
      <c r="D10" s="9">
        <f>'2'!D41/'1'!D45</f>
        <v>4.5819782073262365E-2</v>
      </c>
      <c r="E10" s="9">
        <f>'2'!E41/'1'!E45</f>
        <v>8.8370472664943453E-2</v>
      </c>
      <c r="F10" s="9">
        <f>'2'!F41/'1'!F45</f>
        <v>0.13708129362697391</v>
      </c>
    </row>
    <row r="11" spans="1:6" x14ac:dyDescent="0.25">
      <c r="A11" t="s">
        <v>78</v>
      </c>
    </row>
    <row r="12" spans="1:6" x14ac:dyDescent="0.25">
      <c r="A12" t="s">
        <v>123</v>
      </c>
    </row>
    <row r="13" spans="1:6" x14ac:dyDescent="0.25">
      <c r="A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2018-04-12T04:53:21Z</dcterms:created>
  <dcterms:modified xsi:type="dcterms:W3CDTF">2020-04-13T06:51:24Z</dcterms:modified>
</cp:coreProperties>
</file>