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57" i="1" l="1"/>
  <c r="I58" i="1" s="1"/>
  <c r="J57" i="1"/>
  <c r="K57" i="1"/>
  <c r="I55" i="1"/>
  <c r="I45" i="1"/>
  <c r="I38" i="1"/>
  <c r="I22" i="1"/>
  <c r="I17" i="1"/>
  <c r="I12" i="1"/>
  <c r="I8" i="1"/>
  <c r="I52" i="3"/>
  <c r="I45" i="3"/>
  <c r="I37" i="3"/>
  <c r="I28" i="3"/>
  <c r="I18" i="3"/>
  <c r="I49" i="2"/>
  <c r="I46" i="2"/>
  <c r="I41" i="2"/>
  <c r="I29" i="2"/>
  <c r="I15" i="2"/>
  <c r="I7" i="2"/>
  <c r="I29" i="3" l="1"/>
  <c r="I47" i="3" s="1"/>
  <c r="I50" i="3" s="1"/>
  <c r="I51" i="3"/>
  <c r="I16" i="2"/>
  <c r="I30" i="2" s="1"/>
  <c r="I32" i="2" s="1"/>
  <c r="I42" i="2" s="1"/>
  <c r="I47" i="2" s="1"/>
  <c r="I48" i="2" s="1"/>
  <c r="H50" i="3"/>
  <c r="G52" i="3"/>
  <c r="H52" i="3"/>
  <c r="G45" i="3"/>
  <c r="H45" i="3"/>
  <c r="G37" i="3"/>
  <c r="H37" i="3"/>
  <c r="G28" i="3"/>
  <c r="G29" i="3" s="1"/>
  <c r="H28" i="3"/>
  <c r="G18" i="3"/>
  <c r="H18" i="3"/>
  <c r="G49" i="2"/>
  <c r="H49" i="2"/>
  <c r="G46" i="2"/>
  <c r="H46" i="2"/>
  <c r="G41" i="2"/>
  <c r="H41" i="2"/>
  <c r="G29" i="2"/>
  <c r="H29" i="2"/>
  <c r="G15" i="2"/>
  <c r="G16" i="2" s="1"/>
  <c r="H15" i="2"/>
  <c r="H16" i="2" s="1"/>
  <c r="G7" i="2"/>
  <c r="H7" i="2"/>
  <c r="G61" i="1"/>
  <c r="H61" i="1"/>
  <c r="I61" i="1"/>
  <c r="J61" i="1"/>
  <c r="G55" i="1"/>
  <c r="G60" i="1" s="1"/>
  <c r="H55" i="1"/>
  <c r="H60" i="1" s="1"/>
  <c r="F38" i="1"/>
  <c r="G38" i="1"/>
  <c r="G45" i="1" s="1"/>
  <c r="H38" i="1"/>
  <c r="H45" i="1" s="1"/>
  <c r="I29" i="1"/>
  <c r="J29" i="1"/>
  <c r="G22" i="1"/>
  <c r="H22" i="1"/>
  <c r="G17" i="1"/>
  <c r="H17" i="1"/>
  <c r="G12" i="1"/>
  <c r="G29" i="1" s="1"/>
  <c r="H12" i="1"/>
  <c r="G8" i="1"/>
  <c r="H8" i="1"/>
  <c r="H29" i="3" l="1"/>
  <c r="H47" i="3" s="1"/>
  <c r="H30" i="2"/>
  <c r="H32" i="2" s="1"/>
  <c r="H42" i="2" s="1"/>
  <c r="H47" i="2" s="1"/>
  <c r="H48" i="2" s="1"/>
  <c r="H57" i="1"/>
  <c r="H58" i="1" s="1"/>
  <c r="H29" i="1"/>
  <c r="G47" i="3"/>
  <c r="G50" i="3" s="1"/>
  <c r="G51" i="3"/>
  <c r="G30" i="2"/>
  <c r="G32" i="2" s="1"/>
  <c r="G42" i="2" s="1"/>
  <c r="G47" i="2" s="1"/>
  <c r="G48" i="2" s="1"/>
  <c r="G57" i="1"/>
  <c r="G58" i="1" s="1"/>
  <c r="B15" i="2"/>
  <c r="C52" i="3"/>
  <c r="D52" i="3"/>
  <c r="E52" i="3"/>
  <c r="F52" i="3"/>
  <c r="B52" i="3"/>
  <c r="C49" i="2"/>
  <c r="D49" i="2"/>
  <c r="E49" i="2"/>
  <c r="F49" i="2"/>
  <c r="B49" i="2"/>
  <c r="C61" i="1"/>
  <c r="D61" i="1"/>
  <c r="E61" i="1"/>
  <c r="F61" i="1"/>
  <c r="B61" i="1"/>
  <c r="H51" i="3" l="1"/>
  <c r="B45" i="3"/>
  <c r="C45" i="3"/>
  <c r="D45" i="3"/>
  <c r="E45" i="3"/>
  <c r="B29" i="2"/>
  <c r="C29" i="2"/>
  <c r="C15" i="2"/>
  <c r="E41" i="2"/>
  <c r="F41" i="2"/>
  <c r="F7" i="2" l="1"/>
  <c r="F6" i="4" s="1"/>
  <c r="F45" i="3" l="1"/>
  <c r="F37" i="3"/>
  <c r="F28" i="3"/>
  <c r="F18" i="3"/>
  <c r="F46" i="2"/>
  <c r="F29" i="2"/>
  <c r="F15" i="2"/>
  <c r="B7" i="2"/>
  <c r="B6" i="4" s="1"/>
  <c r="C7" i="2"/>
  <c r="C6" i="4" s="1"/>
  <c r="D7" i="2"/>
  <c r="D6" i="4" s="1"/>
  <c r="E7" i="2"/>
  <c r="E6" i="4" s="1"/>
  <c r="F45" i="1"/>
  <c r="F55" i="1"/>
  <c r="F22" i="1"/>
  <c r="F17" i="1"/>
  <c r="F12" i="1"/>
  <c r="F8" i="1"/>
  <c r="F57" i="1" l="1"/>
  <c r="F60" i="1"/>
  <c r="F29" i="1"/>
  <c r="F29" i="3"/>
  <c r="F16" i="2"/>
  <c r="F30" i="2" s="1"/>
  <c r="F32" i="2" s="1"/>
  <c r="F42" i="2" s="1"/>
  <c r="F58" i="1"/>
  <c r="F47" i="3" l="1"/>
  <c r="F50" i="3" s="1"/>
  <c r="F51" i="3"/>
  <c r="F47" i="2"/>
  <c r="F7" i="4"/>
  <c r="B17" i="1"/>
  <c r="D41" i="2"/>
  <c r="D8" i="1"/>
  <c r="B46" i="2"/>
  <c r="C46" i="2"/>
  <c r="D46" i="2"/>
  <c r="B37" i="3"/>
  <c r="C37" i="3"/>
  <c r="D37" i="3"/>
  <c r="B28" i="3"/>
  <c r="C28" i="3"/>
  <c r="D28" i="3"/>
  <c r="B18" i="3"/>
  <c r="C18" i="3"/>
  <c r="D18" i="3"/>
  <c r="B55" i="1"/>
  <c r="C55" i="1"/>
  <c r="D55" i="1"/>
  <c r="B38" i="1"/>
  <c r="B45" i="1" s="1"/>
  <c r="C38" i="1"/>
  <c r="C45" i="1" s="1"/>
  <c r="D38" i="1"/>
  <c r="D45" i="1" s="1"/>
  <c r="B22" i="1"/>
  <c r="C22" i="1"/>
  <c r="D22" i="1"/>
  <c r="C17" i="1"/>
  <c r="D17" i="1"/>
  <c r="B12" i="1"/>
  <c r="C12" i="1"/>
  <c r="D12" i="1"/>
  <c r="B8" i="1"/>
  <c r="C8" i="1"/>
  <c r="B41" i="2"/>
  <c r="C41" i="2"/>
  <c r="D29" i="2"/>
  <c r="D15" i="2"/>
  <c r="E37" i="3"/>
  <c r="E28" i="3"/>
  <c r="E18" i="3"/>
  <c r="E46" i="2"/>
  <c r="E29" i="2"/>
  <c r="E15" i="2"/>
  <c r="E16" i="2" s="1"/>
  <c r="F8" i="4" l="1"/>
  <c r="F48" i="2"/>
  <c r="C57" i="1"/>
  <c r="C58" i="1" s="1"/>
  <c r="C60" i="1"/>
  <c r="B57" i="1"/>
  <c r="B58" i="1" s="1"/>
  <c r="B60" i="1"/>
  <c r="D29" i="1"/>
  <c r="D57" i="1"/>
  <c r="D58" i="1" s="1"/>
  <c r="D60" i="1"/>
  <c r="B29" i="1"/>
  <c r="E29" i="3"/>
  <c r="E30" i="2"/>
  <c r="E32" i="2" s="1"/>
  <c r="E42" i="2" s="1"/>
  <c r="F9" i="4"/>
  <c r="F10" i="4"/>
  <c r="C29" i="1"/>
  <c r="B29" i="3"/>
  <c r="B16" i="2"/>
  <c r="B30" i="2" s="1"/>
  <c r="B32" i="2" s="1"/>
  <c r="D29" i="3"/>
  <c r="D51" i="3" s="1"/>
  <c r="D16" i="2"/>
  <c r="D30" i="2" s="1"/>
  <c r="D32" i="2" s="1"/>
  <c r="D42" i="2" s="1"/>
  <c r="C29" i="3"/>
  <c r="C16" i="2"/>
  <c r="E55" i="1"/>
  <c r="E38" i="1"/>
  <c r="E45" i="1" s="1"/>
  <c r="E22" i="1"/>
  <c r="E17" i="1"/>
  <c r="E12" i="1"/>
  <c r="E8" i="1"/>
  <c r="E47" i="3" l="1"/>
  <c r="E50" i="3" s="1"/>
  <c r="E51" i="3"/>
  <c r="C47" i="3"/>
  <c r="C50" i="3" s="1"/>
  <c r="C51" i="3"/>
  <c r="B47" i="3"/>
  <c r="B50" i="3" s="1"/>
  <c r="B51" i="3"/>
  <c r="E57" i="1"/>
  <c r="E58" i="1" s="1"/>
  <c r="E60" i="1"/>
  <c r="E29" i="1"/>
  <c r="C30" i="2"/>
  <c r="C32" i="2" s="1"/>
  <c r="C42" i="2" s="1"/>
  <c r="C47" i="2" s="1"/>
  <c r="E7" i="4"/>
  <c r="E47" i="2"/>
  <c r="D47" i="2"/>
  <c r="D7" i="4"/>
  <c r="B42" i="2"/>
  <c r="B47" i="2" s="1"/>
  <c r="B7" i="4"/>
  <c r="D47" i="3"/>
  <c r="D50" i="3" s="1"/>
  <c r="C8" i="4" l="1"/>
  <c r="C48" i="2"/>
  <c r="E8" i="4"/>
  <c r="E48" i="2"/>
  <c r="D8" i="4"/>
  <c r="D48" i="2"/>
  <c r="B8" i="4"/>
  <c r="B48" i="2"/>
  <c r="C7" i="4"/>
  <c r="B9" i="4"/>
  <c r="B10" i="4"/>
  <c r="E9" i="4"/>
  <c r="D10" i="4"/>
  <c r="E10" i="4"/>
  <c r="C10" i="4"/>
  <c r="C9" i="4"/>
  <c r="D9" i="4"/>
</calcChain>
</file>

<file path=xl/sharedStrings.xml><?xml version="1.0" encoding="utf-8"?>
<sst xmlns="http://schemas.openxmlformats.org/spreadsheetml/2006/main" count="172" uniqueCount="134">
  <si>
    <t>International Finance Investment &amp; Commerce Bank Limited</t>
  </si>
  <si>
    <t>Cash in hand</t>
  </si>
  <si>
    <t>Balance with Bangladesh Bank  &amp; its agent banks</t>
  </si>
  <si>
    <t>In Bangladesh</t>
  </si>
  <si>
    <t>Outside Bangladesh</t>
  </si>
  <si>
    <t>Money at call and on short notice</t>
  </si>
  <si>
    <t>Investments</t>
  </si>
  <si>
    <t>Government securities</t>
  </si>
  <si>
    <t>Other investments</t>
  </si>
  <si>
    <t>Loans, cash credit, overdrafts etc</t>
  </si>
  <si>
    <t>Bills purchased and discounted</t>
  </si>
  <si>
    <t>Other assets</t>
  </si>
  <si>
    <t>Liabilities</t>
  </si>
  <si>
    <t>Borrowing from other banks, financial institutions and agents</t>
  </si>
  <si>
    <t>Subordinated debt</t>
  </si>
  <si>
    <t>Current deposit and other accounts</t>
  </si>
  <si>
    <t>Bills payable</t>
  </si>
  <si>
    <t>Savings bank deposits</t>
  </si>
  <si>
    <t>Fixed deposits</t>
  </si>
  <si>
    <t>Other liabilities</t>
  </si>
  <si>
    <t>Paid up capital</t>
  </si>
  <si>
    <t>Statutory reserve</t>
  </si>
  <si>
    <t>General reserve</t>
  </si>
  <si>
    <t>Revaluation reserve against securities</t>
  </si>
  <si>
    <t>Revaluation reserve against fixed assets</t>
  </si>
  <si>
    <t>Foreign currency translation reserve</t>
  </si>
  <si>
    <t>Surplus in profit and loss account</t>
  </si>
  <si>
    <t>Non-controlling interest</t>
  </si>
  <si>
    <t>Interest income</t>
  </si>
  <si>
    <t>Interest paid on deposits, borrowings etc</t>
  </si>
  <si>
    <t>Investment income</t>
  </si>
  <si>
    <t>Commission, exchange and brokerage</t>
  </si>
  <si>
    <t>Other operating income</t>
  </si>
  <si>
    <t>Salaries and allowances</t>
  </si>
  <si>
    <t>Rent, taxes, insurance, electricity etc.</t>
  </si>
  <si>
    <t>Legal expenses</t>
  </si>
  <si>
    <t>Postage, stamp, telecommunication etc.</t>
  </si>
  <si>
    <t>Stationery, printing, advertisement etc.</t>
  </si>
  <si>
    <t>Managing Director’s salary</t>
  </si>
  <si>
    <t>Directors’ fees</t>
  </si>
  <si>
    <t>Auditors’ fees</t>
  </si>
  <si>
    <t>Charges on loan loss</t>
  </si>
  <si>
    <t>Depreciation and repair of bank’s assets</t>
  </si>
  <si>
    <t>Other expenses</t>
  </si>
  <si>
    <t>Share of profit of joint ventures/associates</t>
  </si>
  <si>
    <t>Profit before provision</t>
  </si>
  <si>
    <t>Provision for loans, investments &amp; other assets</t>
  </si>
  <si>
    <t>Specific provision</t>
  </si>
  <si>
    <t>General provision</t>
  </si>
  <si>
    <t>Provision for off-shore banking unit</t>
  </si>
  <si>
    <t>Provision for off-balance sheet exposures</t>
  </si>
  <si>
    <t>Provision for diminution in value of investments</t>
  </si>
  <si>
    <t>Provision for other assets</t>
  </si>
  <si>
    <t>Current tax</t>
  </si>
  <si>
    <t>Deferred tax</t>
  </si>
  <si>
    <t>Interest received</t>
  </si>
  <si>
    <t>Interest payments</t>
  </si>
  <si>
    <t>Dividend received</t>
  </si>
  <si>
    <t>Fees and commission received</t>
  </si>
  <si>
    <t>Recoveries of loans and advances previously written-off</t>
  </si>
  <si>
    <t>Cash payments to employees</t>
  </si>
  <si>
    <t>Cash payments to suppliers</t>
  </si>
  <si>
    <t>Income taxes paid</t>
  </si>
  <si>
    <t>Receipts from other operating activities</t>
  </si>
  <si>
    <t>Statutory deposits</t>
  </si>
  <si>
    <t>Loans and advances to other banks</t>
  </si>
  <si>
    <t>Loans and advances to customers</t>
  </si>
  <si>
    <t>Deposits from other banks</t>
  </si>
  <si>
    <t>Deposits from customers</t>
  </si>
  <si>
    <t>Trading liabilities</t>
  </si>
  <si>
    <t>Net proceeds/(payments) from sale/(purchase) of Government securities</t>
  </si>
  <si>
    <t>Net proceeds/(payments) from sale/(purchase) of securities</t>
  </si>
  <si>
    <t>Purchase of property, plant &amp; equipment</t>
  </si>
  <si>
    <t>Proceeds from sale of property, plant &amp; equipment</t>
  </si>
  <si>
    <t>Receipts from issue of sub-ordinated bond</t>
  </si>
  <si>
    <t>Dividend paid in cash</t>
  </si>
  <si>
    <t>Payment against lease obligation</t>
  </si>
  <si>
    <t>Other Deposit</t>
  </si>
  <si>
    <t>outside Bangladesh</t>
  </si>
  <si>
    <t>Capital gain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</si>
  <si>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</si>
  <si>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</si>
  <si>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</si>
  <si>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</si>
  <si>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</si>
  <si>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</si>
  <si>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</si>
  <si>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Property and Assets</t>
  </si>
  <si>
    <t>Cash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</si>
  <si>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</si>
  <si>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</si>
  <si>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</si>
  <si>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</si>
  <si>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</si>
  <si>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</si>
  <si>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</si>
  <si>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</si>
  <si>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</si>
  <si>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</si>
  <si>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As at Quarter end</t>
  </si>
  <si>
    <t>``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</si>
  <si>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</si>
  <si>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</si>
  <si>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</si>
  <si>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</si>
  <si>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</si>
  <si>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</si>
  <si>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</si>
  <si>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</si>
  <si>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</si>
  <si>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</si>
  <si>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</si>
  <si>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</si>
  <si>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</si>
  <si>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</si>
  <si>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</si>
  <si>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</si>
  <si>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</si>
  <si>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</si>
  <si>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</si>
  <si>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</si>
  <si>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</si>
  <si>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</si>
  <si>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</si>
  <si>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</si>
  <si>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</si>
  <si>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</si>
  <si>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</si>
  <si>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</si>
  <si>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Payments for other operating activities</t>
  </si>
  <si>
    <t>Receipts from issuance of right share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</si>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</sst>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Font="1" applyAlignment="1">
      <alignment wrapText="1"/>
    </xf>
    <xf numFmtId="10" fontId="0" fillId="0" borderId="0" xfId="2" applyNumberFormat="1" applyFont="1"/>
    <xf numFmtId="3" fontId="0" fillId="0" borderId="0" xfId="0" applyNumberFormat="1"/>
    <xf numFmtId="164" fontId="1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15" fontId="3" fillId="0" borderId="0" xfId="0" applyNumberFormat="1" applyFon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2" fillId="0" borderId="0" xfId="0" applyFont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xSplit="1" ySplit="5" topLeftCell="I57" activePane="bottomRight" state="frozen"/>
      <selection pane="topRight" activeCell="B1" sqref="B1"/>
      <selection pane="bottomLeft" activeCell="A3" sqref="A3"/>
      <selection pane="bottomRight" activeCell="I58" sqref="I58"/>
    </sheetView>
  </sheetViews>
  <sheetFormatPr defaultRowHeight="15" x14ac:dyDescent="0.25"/>
  <cols>
    <col min="1" max="1" width="44.5703125" bestFit="1" customWidth="1"/>
    <col min="2" max="3" width="16.28515625" bestFit="1" customWidth="1"/>
    <col min="4" max="4" width="16.85546875" bestFit="1" customWidth="1"/>
    <col min="5" max="5" width="16.28515625" bestFit="1" customWidth="1"/>
    <col min="6" max="6" width="17" customWidth="1"/>
    <col min="7" max="7" width="16.42578125" customWidth="1"/>
    <col min="8" max="8" width="17" customWidth="1"/>
    <col min="9" max="9" width="18.28515625" customWidth="1"/>
  </cols>
  <sheetData>
    <row r="1" spans="1:11" x14ac:dyDescent="0.25">
      <c r="A1" s="2" t="s">
        <v>0</v>
      </c>
      <c r="B1" t="s">
        <v>100</v>
      </c>
    </row>
    <row r="2" spans="1:11" x14ac:dyDescent="0.25">
      <c r="A2" s="2" t="s">
        <v>131</v>
      </c>
    </row>
    <row r="3" spans="1:11" x14ac:dyDescent="0.25">
      <c r="A3" t="s">
        <v>99</v>
      </c>
    </row>
    <row r="4" spans="1:11" x14ac:dyDescent="0.25">
      <c r="B4" s="12" t="s">
        <v>85</v>
      </c>
      <c r="C4" s="12" t="s">
        <v>84</v>
      </c>
      <c r="D4" s="12" t="s">
        <v>86</v>
      </c>
      <c r="E4" s="12" t="s">
        <v>85</v>
      </c>
      <c r="F4" s="12" t="s">
        <v>84</v>
      </c>
      <c r="G4" s="25" t="s">
        <v>86</v>
      </c>
      <c r="H4" s="25" t="s">
        <v>85</v>
      </c>
      <c r="I4" s="25" t="s">
        <v>84</v>
      </c>
    </row>
    <row r="5" spans="1:11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  <c r="G5" s="26">
        <v>43555</v>
      </c>
      <c r="H5" s="26">
        <v>43646</v>
      </c>
      <c r="I5" s="26">
        <v>43738</v>
      </c>
    </row>
    <row r="6" spans="1:11" x14ac:dyDescent="0.25">
      <c r="B6" s="5"/>
      <c r="C6" s="5"/>
      <c r="D6" s="5"/>
      <c r="E6" s="5"/>
    </row>
    <row r="7" spans="1:11" x14ac:dyDescent="0.25">
      <c r="A7" s="13" t="s">
        <v>87</v>
      </c>
      <c r="B7" s="5"/>
      <c r="C7" s="5"/>
      <c r="D7" s="5"/>
      <c r="E7" s="5"/>
    </row>
    <row r="8" spans="1:11" x14ac:dyDescent="0.25">
      <c r="A8" s="14" t="s">
        <v>88</v>
      </c>
      <c r="B8" s="6">
        <f t="shared" ref="B8:C8" si="0">B9+B10</f>
        <v>15895971433</v>
      </c>
      <c r="C8" s="6">
        <f t="shared" si="0"/>
        <v>14810411858</v>
      </c>
      <c r="D8" s="6">
        <f>D9+D10</f>
        <v>15546007438</v>
      </c>
      <c r="E8" s="6">
        <f>E9+E10</f>
        <v>17234928010</v>
      </c>
      <c r="F8" s="6">
        <f>F9+F10</f>
        <v>21032876125</v>
      </c>
      <c r="G8" s="6">
        <f t="shared" ref="G8:I8" si="1">G9+G10</f>
        <v>14704208985</v>
      </c>
      <c r="H8" s="6">
        <f t="shared" si="1"/>
        <v>18436065457</v>
      </c>
      <c r="I8" s="6">
        <f t="shared" si="1"/>
        <v>18479388588</v>
      </c>
    </row>
    <row r="9" spans="1:11" x14ac:dyDescent="0.25">
      <c r="A9" t="s">
        <v>1</v>
      </c>
      <c r="B9" s="5">
        <v>2619252957</v>
      </c>
      <c r="C9" s="5">
        <v>2187299283</v>
      </c>
      <c r="D9" s="5">
        <v>2435331212</v>
      </c>
      <c r="E9" s="5">
        <v>2354575788</v>
      </c>
      <c r="F9" s="9">
        <v>2988293956</v>
      </c>
      <c r="G9" s="9">
        <v>2865343792</v>
      </c>
      <c r="H9" s="9">
        <v>3255682550</v>
      </c>
      <c r="I9" s="9">
        <v>3215048847</v>
      </c>
    </row>
    <row r="10" spans="1:11" x14ac:dyDescent="0.25">
      <c r="A10" s="4" t="s">
        <v>2</v>
      </c>
      <c r="B10" s="5">
        <v>13276718476</v>
      </c>
      <c r="C10" s="5">
        <v>12623112575</v>
      </c>
      <c r="D10" s="5">
        <v>13110676226</v>
      </c>
      <c r="E10" s="5">
        <v>14880352222</v>
      </c>
      <c r="F10" s="9">
        <v>18044582169</v>
      </c>
      <c r="G10" s="9">
        <v>11838865193</v>
      </c>
      <c r="H10" s="9">
        <v>15180382907</v>
      </c>
      <c r="I10" s="9">
        <v>15264339741</v>
      </c>
    </row>
    <row r="11" spans="1:11" x14ac:dyDescent="0.25">
      <c r="B11" s="5"/>
      <c r="C11" s="5"/>
      <c r="D11" s="5"/>
      <c r="E11" s="5"/>
      <c r="K11" s="5"/>
    </row>
    <row r="12" spans="1:11" x14ac:dyDescent="0.25">
      <c r="A12" s="15" t="s">
        <v>89</v>
      </c>
      <c r="B12" s="6">
        <f t="shared" ref="B12:D12" si="2">B13+B14</f>
        <v>12235933631</v>
      </c>
      <c r="C12" s="6">
        <f t="shared" si="2"/>
        <v>8277913105</v>
      </c>
      <c r="D12" s="6">
        <f t="shared" si="2"/>
        <v>8564740111</v>
      </c>
      <c r="E12" s="6">
        <f>E13+E14</f>
        <v>7245221711</v>
      </c>
      <c r="F12" s="6">
        <f>F13+F14</f>
        <v>6432024475</v>
      </c>
      <c r="G12" s="6">
        <f t="shared" ref="G12:I12" si="3">G13+G14</f>
        <v>6123629821</v>
      </c>
      <c r="H12" s="6">
        <f t="shared" si="3"/>
        <v>9173921990</v>
      </c>
      <c r="I12" s="6">
        <f t="shared" si="3"/>
        <v>6270280110</v>
      </c>
    </row>
    <row r="13" spans="1:11" x14ac:dyDescent="0.25">
      <c r="A13" t="s">
        <v>3</v>
      </c>
      <c r="B13" s="5">
        <v>10415334374</v>
      </c>
      <c r="C13" s="5">
        <v>6142296281</v>
      </c>
      <c r="D13" s="5">
        <v>6063582661</v>
      </c>
      <c r="E13" s="5">
        <v>4591008659</v>
      </c>
      <c r="F13" s="9">
        <v>4089505000</v>
      </c>
      <c r="G13" s="9">
        <v>3974389955</v>
      </c>
      <c r="H13" s="9">
        <v>5841882294</v>
      </c>
      <c r="I13" s="9">
        <v>4025742706</v>
      </c>
    </row>
    <row r="14" spans="1:11" x14ac:dyDescent="0.25">
      <c r="A14" t="s">
        <v>4</v>
      </c>
      <c r="B14" s="5">
        <v>1820599257</v>
      </c>
      <c r="C14" s="5">
        <v>2135616824</v>
      </c>
      <c r="D14" s="5">
        <v>2501157450</v>
      </c>
      <c r="E14" s="5">
        <v>2654213052</v>
      </c>
      <c r="F14" s="9">
        <v>2342519475</v>
      </c>
      <c r="G14" s="9">
        <v>2149239866</v>
      </c>
      <c r="H14" s="9">
        <v>3332039696</v>
      </c>
      <c r="I14" s="9">
        <v>2244537404</v>
      </c>
    </row>
    <row r="15" spans="1:11" x14ac:dyDescent="0.25">
      <c r="A15" s="15" t="s">
        <v>5</v>
      </c>
      <c r="B15" s="5">
        <v>1260000000</v>
      </c>
      <c r="C15" s="6">
        <v>6900000000</v>
      </c>
      <c r="D15" s="5">
        <v>7152960000</v>
      </c>
      <c r="E15" s="5">
        <v>3040000000</v>
      </c>
      <c r="F15" s="9">
        <v>5000000000</v>
      </c>
      <c r="G15" s="9">
        <v>350000000</v>
      </c>
      <c r="H15" s="27">
        <v>1100000000</v>
      </c>
      <c r="I15" s="27">
        <v>550000000</v>
      </c>
    </row>
    <row r="16" spans="1:11" x14ac:dyDescent="0.25">
      <c r="B16" s="5"/>
      <c r="C16" s="5"/>
      <c r="D16" s="5"/>
      <c r="E16" s="5"/>
    </row>
    <row r="17" spans="1:10" x14ac:dyDescent="0.25">
      <c r="A17" s="15" t="s">
        <v>6</v>
      </c>
      <c r="B17" s="6">
        <f>B18+B20</f>
        <v>26458953040</v>
      </c>
      <c r="C17" s="6">
        <f t="shared" ref="C17:D17" si="4">C18+C20</f>
        <v>28846782733</v>
      </c>
      <c r="D17" s="6">
        <f t="shared" si="4"/>
        <v>31954478362</v>
      </c>
      <c r="E17" s="6">
        <f>E18+E20</f>
        <v>32984223190</v>
      </c>
      <c r="F17" s="6">
        <f>F18+F20</f>
        <v>30914596769</v>
      </c>
      <c r="G17" s="6">
        <f t="shared" ref="G17:I17" si="5">G18+G20</f>
        <v>35317835766</v>
      </c>
      <c r="H17" s="6">
        <f t="shared" si="5"/>
        <v>38879258885</v>
      </c>
      <c r="I17" s="6">
        <f t="shared" si="5"/>
        <v>37669783897</v>
      </c>
    </row>
    <row r="18" spans="1:10" x14ac:dyDescent="0.25">
      <c r="A18" t="s">
        <v>7</v>
      </c>
      <c r="B18" s="5">
        <v>21362871415</v>
      </c>
      <c r="C18" s="5">
        <v>23693361744</v>
      </c>
      <c r="D18" s="5">
        <v>26533461415</v>
      </c>
      <c r="E18" s="5">
        <v>27377137672</v>
      </c>
      <c r="F18" s="9">
        <v>25359258512</v>
      </c>
      <c r="G18" s="9">
        <v>29777403453</v>
      </c>
      <c r="H18" s="9">
        <v>33171551761</v>
      </c>
      <c r="I18" s="9">
        <v>31913588542</v>
      </c>
    </row>
    <row r="19" spans="1:10" x14ac:dyDescent="0.25">
      <c r="A19" s="4" t="s">
        <v>78</v>
      </c>
      <c r="B19" s="5"/>
      <c r="C19" s="5"/>
      <c r="D19" s="5"/>
      <c r="E19" s="5"/>
    </row>
    <row r="20" spans="1:10" x14ac:dyDescent="0.25">
      <c r="A20" t="s">
        <v>8</v>
      </c>
      <c r="B20" s="5">
        <v>5096081625</v>
      </c>
      <c r="C20" s="5">
        <v>5153420989</v>
      </c>
      <c r="D20" s="5">
        <v>5421016947</v>
      </c>
      <c r="E20" s="5">
        <v>5607085518</v>
      </c>
      <c r="F20" s="9">
        <v>5555338257</v>
      </c>
      <c r="G20" s="9">
        <v>5540432313</v>
      </c>
      <c r="H20" s="9">
        <v>5707707124</v>
      </c>
      <c r="I20" s="9">
        <v>5756195355</v>
      </c>
    </row>
    <row r="21" spans="1:10" x14ac:dyDescent="0.25">
      <c r="B21" s="5"/>
      <c r="C21" s="5"/>
      <c r="D21" s="5"/>
      <c r="E21" s="5"/>
    </row>
    <row r="22" spans="1:10" x14ac:dyDescent="0.25">
      <c r="A22" s="15" t="s">
        <v>90</v>
      </c>
      <c r="B22" s="6">
        <f t="shared" ref="B22:D22" si="6">B23+B24</f>
        <v>161249688076</v>
      </c>
      <c r="C22" s="6">
        <f t="shared" si="6"/>
        <v>169426920485</v>
      </c>
      <c r="D22" s="6">
        <f t="shared" si="6"/>
        <v>187658495893</v>
      </c>
      <c r="E22" s="6">
        <f>E23+E24</f>
        <v>195691911215</v>
      </c>
      <c r="F22" s="6">
        <f>F23+F24</f>
        <v>201637031481</v>
      </c>
      <c r="G22" s="6">
        <f t="shared" ref="G22:I22" si="7">G23+G24</f>
        <v>214407428843</v>
      </c>
      <c r="H22" s="6">
        <f t="shared" si="7"/>
        <v>221519373882</v>
      </c>
      <c r="I22" s="6">
        <f t="shared" si="7"/>
        <v>226868348979</v>
      </c>
    </row>
    <row r="23" spans="1:10" x14ac:dyDescent="0.25">
      <c r="A23" t="s">
        <v>9</v>
      </c>
      <c r="B23" s="5">
        <v>150999561004</v>
      </c>
      <c r="C23" s="5">
        <v>158674779025</v>
      </c>
      <c r="D23" s="5">
        <v>176207235075</v>
      </c>
      <c r="E23" s="5">
        <v>182178217047</v>
      </c>
      <c r="F23" s="9">
        <v>188776026347</v>
      </c>
      <c r="G23" s="9">
        <v>202473322603</v>
      </c>
      <c r="H23" s="9">
        <v>209845679697</v>
      </c>
      <c r="I23" s="9">
        <v>214998072188</v>
      </c>
    </row>
    <row r="24" spans="1:10" x14ac:dyDescent="0.25">
      <c r="A24" t="s">
        <v>10</v>
      </c>
      <c r="B24" s="5">
        <v>10250127072</v>
      </c>
      <c r="C24" s="5">
        <v>10752141460</v>
      </c>
      <c r="D24" s="5">
        <v>11451260818</v>
      </c>
      <c r="E24" s="5">
        <v>13513694168</v>
      </c>
      <c r="F24" s="9">
        <v>12861005134</v>
      </c>
      <c r="G24" s="9">
        <v>11934106240</v>
      </c>
      <c r="H24" s="9">
        <v>11673694185</v>
      </c>
      <c r="I24" s="9">
        <v>11870276791</v>
      </c>
    </row>
    <row r="25" spans="1:10" x14ac:dyDescent="0.25">
      <c r="B25" s="5"/>
      <c r="C25" s="5"/>
      <c r="D25" s="5"/>
      <c r="E25" s="5"/>
    </row>
    <row r="26" spans="1:10" x14ac:dyDescent="0.25">
      <c r="A26" s="14" t="s">
        <v>91</v>
      </c>
      <c r="B26" s="5">
        <v>3470555342</v>
      </c>
      <c r="C26" s="5">
        <v>3457042670</v>
      </c>
      <c r="D26" s="5">
        <v>3499293781</v>
      </c>
      <c r="E26" s="6">
        <v>5488725702</v>
      </c>
      <c r="F26" s="9">
        <v>5438866102</v>
      </c>
      <c r="G26" s="9">
        <v>5417947412</v>
      </c>
      <c r="H26" s="9">
        <v>5457440600</v>
      </c>
      <c r="I26" s="9">
        <v>5535154925</v>
      </c>
    </row>
    <row r="27" spans="1:10" x14ac:dyDescent="0.25">
      <c r="A27" s="14" t="s">
        <v>92</v>
      </c>
      <c r="B27" s="5">
        <v>6876859390</v>
      </c>
      <c r="C27" s="5">
        <v>7161345276</v>
      </c>
      <c r="D27" s="5">
        <v>10377277920</v>
      </c>
      <c r="E27" s="6">
        <v>10942295861</v>
      </c>
      <c r="F27" s="9">
        <v>10778233640</v>
      </c>
      <c r="G27" s="9">
        <v>9883190032</v>
      </c>
      <c r="H27" s="9">
        <v>9261604954</v>
      </c>
      <c r="I27" s="9">
        <v>9625746975</v>
      </c>
    </row>
    <row r="28" spans="1:10" x14ac:dyDescent="0.25">
      <c r="A28" s="14" t="s">
        <v>93</v>
      </c>
      <c r="B28" s="5">
        <v>373474800</v>
      </c>
      <c r="C28" s="5">
        <v>373474800</v>
      </c>
      <c r="D28" s="5">
        <v>373474800</v>
      </c>
      <c r="E28" s="6">
        <v>373474800</v>
      </c>
      <c r="F28" s="9">
        <v>373474800</v>
      </c>
      <c r="G28" s="9">
        <v>373474800</v>
      </c>
      <c r="H28" s="9">
        <v>373474800</v>
      </c>
      <c r="I28" s="9">
        <v>373474800</v>
      </c>
    </row>
    <row r="29" spans="1:10" x14ac:dyDescent="0.25">
      <c r="A29" s="2"/>
      <c r="B29" s="6">
        <f t="shared" ref="B29:J29" si="8">B8+B12+B15+B17+B22+B26+B27+B28</f>
        <v>227821435712</v>
      </c>
      <c r="C29" s="6">
        <f t="shared" si="8"/>
        <v>239253890927</v>
      </c>
      <c r="D29" s="6">
        <f t="shared" si="8"/>
        <v>265126728305</v>
      </c>
      <c r="E29" s="6">
        <f t="shared" si="8"/>
        <v>273000780489</v>
      </c>
      <c r="F29" s="6">
        <f t="shared" si="8"/>
        <v>281607103392</v>
      </c>
      <c r="G29" s="6">
        <f>G8+G12+G15+G17+G22+G26+G27+G28+1</f>
        <v>286577715660</v>
      </c>
      <c r="H29" s="6">
        <f t="shared" si="8"/>
        <v>304201140568</v>
      </c>
      <c r="I29" s="6">
        <f t="shared" si="8"/>
        <v>305372178274</v>
      </c>
      <c r="J29" s="6">
        <f t="shared" si="8"/>
        <v>0</v>
      </c>
    </row>
    <row r="30" spans="1:10" x14ac:dyDescent="0.25">
      <c r="B30" s="5"/>
      <c r="C30" s="5"/>
      <c r="D30" s="5"/>
      <c r="E30" s="5"/>
    </row>
    <row r="31" spans="1:10" x14ac:dyDescent="0.25">
      <c r="A31" s="13" t="s">
        <v>94</v>
      </c>
      <c r="B31" s="5"/>
      <c r="C31" s="5"/>
      <c r="D31" s="5"/>
      <c r="E31" s="5"/>
    </row>
    <row r="32" spans="1:10" x14ac:dyDescent="0.25">
      <c r="A32" s="15" t="s">
        <v>12</v>
      </c>
      <c r="B32" s="5"/>
      <c r="C32" s="5"/>
      <c r="D32" s="5"/>
      <c r="E32" s="5"/>
    </row>
    <row r="33" spans="1:9" x14ac:dyDescent="0.25">
      <c r="A33" s="15" t="s">
        <v>95</v>
      </c>
      <c r="B33" s="6">
        <v>8198180177</v>
      </c>
      <c r="C33" s="6">
        <v>6765779613</v>
      </c>
      <c r="D33" s="6">
        <v>8268159154</v>
      </c>
      <c r="E33" s="6">
        <v>9324939858</v>
      </c>
      <c r="F33" s="9">
        <v>9444103549</v>
      </c>
      <c r="G33" s="9">
        <v>9994640351</v>
      </c>
      <c r="H33" s="27">
        <v>11546840690</v>
      </c>
      <c r="I33" s="27">
        <v>9926356488</v>
      </c>
    </row>
    <row r="34" spans="1:9" x14ac:dyDescent="0.25">
      <c r="A34" s="7" t="s">
        <v>3</v>
      </c>
      <c r="B34" s="6"/>
      <c r="C34" s="6"/>
      <c r="D34" s="5"/>
      <c r="E34" s="6"/>
    </row>
    <row r="35" spans="1:9" x14ac:dyDescent="0.25">
      <c r="A35" s="7" t="s">
        <v>4</v>
      </c>
      <c r="B35" s="6"/>
      <c r="C35" s="6"/>
      <c r="D35" s="5"/>
      <c r="E35" s="6"/>
    </row>
    <row r="36" spans="1:9" x14ac:dyDescent="0.25">
      <c r="A36" s="15" t="s">
        <v>14</v>
      </c>
      <c r="B36" s="5">
        <v>3500000000</v>
      </c>
      <c r="C36" s="5">
        <v>3500000000</v>
      </c>
      <c r="D36" s="5">
        <v>3500000000</v>
      </c>
      <c r="E36" s="5">
        <v>3500000000</v>
      </c>
      <c r="F36" s="9">
        <v>3500000000</v>
      </c>
      <c r="G36" s="9">
        <v>3500000000</v>
      </c>
      <c r="H36" s="27">
        <v>2800000000</v>
      </c>
      <c r="I36" s="27">
        <v>2800000000</v>
      </c>
    </row>
    <row r="37" spans="1:9" x14ac:dyDescent="0.25">
      <c r="B37" s="5"/>
      <c r="C37" s="5"/>
      <c r="D37" s="5"/>
      <c r="E37" s="5"/>
    </row>
    <row r="38" spans="1:9" x14ac:dyDescent="0.25">
      <c r="A38" s="15" t="s">
        <v>96</v>
      </c>
      <c r="B38" s="6">
        <f t="shared" ref="B38:D38" si="9">SUM(B39:B43)</f>
        <v>182139026365</v>
      </c>
      <c r="C38" s="6">
        <f t="shared" si="9"/>
        <v>187591510813</v>
      </c>
      <c r="D38" s="6">
        <f t="shared" si="9"/>
        <v>207082049773</v>
      </c>
      <c r="E38" s="6">
        <f>SUM(E39:E43)</f>
        <v>213782784845</v>
      </c>
      <c r="F38" s="6">
        <f t="shared" ref="F38:I38" si="10">SUM(F39:F43)</f>
        <v>221400851826</v>
      </c>
      <c r="G38" s="6">
        <f t="shared" si="10"/>
        <v>224466508009</v>
      </c>
      <c r="H38" s="6">
        <f t="shared" si="10"/>
        <v>240675325664</v>
      </c>
      <c r="I38" s="6">
        <f t="shared" si="10"/>
        <v>241477507023</v>
      </c>
    </row>
    <row r="39" spans="1:9" x14ac:dyDescent="0.25">
      <c r="A39" t="s">
        <v>15</v>
      </c>
      <c r="B39" s="5">
        <v>31044456139</v>
      </c>
      <c r="C39" s="5">
        <v>27466512182</v>
      </c>
      <c r="D39" s="5">
        <v>30231152371</v>
      </c>
      <c r="E39" s="5">
        <v>35785139038</v>
      </c>
      <c r="F39" s="9">
        <v>39786576033</v>
      </c>
      <c r="G39" s="9">
        <v>42182116901</v>
      </c>
      <c r="H39" s="9">
        <v>45524794918</v>
      </c>
      <c r="I39" s="9">
        <v>51712571985</v>
      </c>
    </row>
    <row r="40" spans="1:9" x14ac:dyDescent="0.25">
      <c r="A40" t="s">
        <v>16</v>
      </c>
      <c r="B40" s="5">
        <v>2416632108</v>
      </c>
      <c r="C40" s="5">
        <v>1859877632</v>
      </c>
      <c r="D40" s="5">
        <v>1595909765</v>
      </c>
      <c r="E40" s="5">
        <v>2722581283</v>
      </c>
      <c r="F40" s="9">
        <v>2041052069</v>
      </c>
      <c r="G40" s="9">
        <v>1944238955</v>
      </c>
      <c r="H40" s="9">
        <v>2559916027</v>
      </c>
      <c r="I40" s="9">
        <v>1452005421</v>
      </c>
    </row>
    <row r="41" spans="1:9" x14ac:dyDescent="0.25">
      <c r="A41" t="s">
        <v>17</v>
      </c>
      <c r="B41" s="5">
        <v>27426805584</v>
      </c>
      <c r="C41" s="5">
        <v>27561816273</v>
      </c>
      <c r="D41" s="5">
        <v>25131689162</v>
      </c>
      <c r="E41" s="5">
        <v>24289108731</v>
      </c>
      <c r="F41" s="9">
        <v>25208726413</v>
      </c>
      <c r="G41" s="9">
        <v>24586889644</v>
      </c>
      <c r="H41" s="9">
        <v>23637658907</v>
      </c>
      <c r="I41" s="9">
        <v>23741474772</v>
      </c>
    </row>
    <row r="42" spans="1:9" x14ac:dyDescent="0.25">
      <c r="A42" t="s">
        <v>77</v>
      </c>
      <c r="B42" s="5"/>
      <c r="C42" s="5">
        <v>130703304726</v>
      </c>
      <c r="D42" s="5"/>
      <c r="E42" s="5"/>
      <c r="F42" s="5"/>
    </row>
    <row r="43" spans="1:9" x14ac:dyDescent="0.25">
      <c r="A43" t="s">
        <v>18</v>
      </c>
      <c r="B43" s="5">
        <v>121251132534</v>
      </c>
      <c r="C43" s="5"/>
      <c r="D43" s="5">
        <v>150123298475</v>
      </c>
      <c r="E43" s="5">
        <v>150985955793</v>
      </c>
      <c r="F43" s="9">
        <v>154364497311</v>
      </c>
      <c r="G43" s="9">
        <v>155753262509</v>
      </c>
      <c r="H43" s="9">
        <v>168952955812</v>
      </c>
      <c r="I43" s="9">
        <v>164571454845</v>
      </c>
    </row>
    <row r="44" spans="1:9" x14ac:dyDescent="0.25">
      <c r="A44" s="15" t="s">
        <v>97</v>
      </c>
      <c r="B44" s="6">
        <v>19137546067</v>
      </c>
      <c r="C44" s="6">
        <v>20348728759</v>
      </c>
      <c r="D44" s="6">
        <v>23831448603</v>
      </c>
      <c r="E44" s="6">
        <v>23769642150</v>
      </c>
      <c r="F44" s="9">
        <v>24507101328</v>
      </c>
      <c r="G44" s="9">
        <v>24274155846</v>
      </c>
      <c r="H44" s="9">
        <v>23968393764</v>
      </c>
      <c r="I44" s="9">
        <v>25368126783</v>
      </c>
    </row>
    <row r="45" spans="1:9" x14ac:dyDescent="0.25">
      <c r="A45" s="2"/>
      <c r="B45" s="6">
        <f t="shared" ref="B45:D45" si="11">B33+B36+B38+B44</f>
        <v>212974752609</v>
      </c>
      <c r="C45" s="6">
        <f t="shared" si="11"/>
        <v>218206019185</v>
      </c>
      <c r="D45" s="6">
        <f t="shared" si="11"/>
        <v>242681657530</v>
      </c>
      <c r="E45" s="6">
        <f>E33+E36+E38+E44</f>
        <v>250377366853</v>
      </c>
      <c r="F45" s="6">
        <f>F33+F36+F38+F44</f>
        <v>258852056703</v>
      </c>
      <c r="G45" s="6">
        <f t="shared" ref="G45:I45" si="12">G33+G36+G38+G44</f>
        <v>262235304206</v>
      </c>
      <c r="H45" s="6">
        <f t="shared" si="12"/>
        <v>278990560118</v>
      </c>
      <c r="I45" s="6">
        <f t="shared" si="12"/>
        <v>279571990294</v>
      </c>
    </row>
    <row r="46" spans="1:9" x14ac:dyDescent="0.25">
      <c r="A46" s="5"/>
      <c r="B46" s="5"/>
      <c r="C46" s="5"/>
      <c r="D46" s="5"/>
      <c r="E46" s="5"/>
    </row>
    <row r="47" spans="1:9" x14ac:dyDescent="0.25">
      <c r="A47" s="15" t="s">
        <v>98</v>
      </c>
      <c r="B47" s="5"/>
      <c r="C47" s="5"/>
      <c r="D47" s="5"/>
      <c r="E47" s="5"/>
    </row>
    <row r="48" spans="1:9" x14ac:dyDescent="0.25">
      <c r="A48" t="s">
        <v>20</v>
      </c>
      <c r="B48" s="5">
        <v>5638219070</v>
      </c>
      <c r="C48" s="5">
        <v>11953024420</v>
      </c>
      <c r="D48" s="5">
        <v>11953024420</v>
      </c>
      <c r="E48" s="5">
        <v>11953024420</v>
      </c>
      <c r="F48" s="9">
        <v>13387387350</v>
      </c>
      <c r="G48" s="9">
        <v>13387387350</v>
      </c>
      <c r="H48" s="9">
        <v>13387387350</v>
      </c>
      <c r="I48" s="9">
        <v>14726126080</v>
      </c>
    </row>
    <row r="49" spans="1:11" x14ac:dyDescent="0.25">
      <c r="A49" t="s">
        <v>21</v>
      </c>
      <c r="B49" s="5">
        <v>4649226843</v>
      </c>
      <c r="C49" s="5">
        <v>4649226843</v>
      </c>
      <c r="D49" s="5">
        <v>5124540729</v>
      </c>
      <c r="E49" s="5">
        <v>5124540729</v>
      </c>
      <c r="F49" s="9">
        <v>5124540729</v>
      </c>
      <c r="G49" s="9">
        <v>5696418313</v>
      </c>
      <c r="H49" s="9">
        <v>5696418313</v>
      </c>
      <c r="I49" s="9">
        <v>5696418313</v>
      </c>
    </row>
    <row r="50" spans="1:11" x14ac:dyDescent="0.25">
      <c r="A50" t="s">
        <v>22</v>
      </c>
      <c r="B50" s="5">
        <v>155071397</v>
      </c>
      <c r="C50" s="5">
        <v>155071397</v>
      </c>
      <c r="D50" s="5">
        <v>155071397</v>
      </c>
      <c r="E50" s="5">
        <v>155071397</v>
      </c>
      <c r="F50" s="9">
        <v>155071397</v>
      </c>
      <c r="G50" s="9">
        <v>155071397</v>
      </c>
      <c r="H50" s="9">
        <v>155071397</v>
      </c>
      <c r="I50" s="9">
        <v>155071397</v>
      </c>
    </row>
    <row r="51" spans="1:11" x14ac:dyDescent="0.25">
      <c r="A51" t="s">
        <v>23</v>
      </c>
      <c r="B51" s="5">
        <v>3962009</v>
      </c>
      <c r="C51" s="5">
        <v>5768883</v>
      </c>
      <c r="D51" s="5">
        <v>10474401</v>
      </c>
      <c r="E51" s="5">
        <v>4290251</v>
      </c>
      <c r="F51" s="9">
        <v>19172558</v>
      </c>
      <c r="G51" s="9">
        <v>5449821</v>
      </c>
      <c r="H51" s="9">
        <v>4840548</v>
      </c>
      <c r="I51" s="9">
        <v>5003913</v>
      </c>
    </row>
    <row r="52" spans="1:11" x14ac:dyDescent="0.25">
      <c r="A52" t="s">
        <v>24</v>
      </c>
      <c r="B52" s="5">
        <v>115314704</v>
      </c>
      <c r="C52" s="5">
        <v>115314704</v>
      </c>
      <c r="D52" s="5">
        <v>115314704</v>
      </c>
      <c r="E52" s="5">
        <v>115314704</v>
      </c>
      <c r="F52" s="9">
        <v>115314704</v>
      </c>
      <c r="G52" s="9">
        <v>115314704</v>
      </c>
      <c r="H52" s="9">
        <v>115314704</v>
      </c>
      <c r="I52" s="9">
        <v>115314704</v>
      </c>
    </row>
    <row r="53" spans="1:11" x14ac:dyDescent="0.25">
      <c r="A53" t="s">
        <v>25</v>
      </c>
      <c r="B53" s="5">
        <v>73411335</v>
      </c>
      <c r="C53" s="10">
        <v>88404613</v>
      </c>
      <c r="D53" s="5">
        <v>106215309</v>
      </c>
      <c r="E53" s="5">
        <v>76777703</v>
      </c>
      <c r="F53" s="9">
        <v>-28603872</v>
      </c>
      <c r="G53" s="9">
        <v>81426587</v>
      </c>
      <c r="H53" s="9">
        <v>97415251</v>
      </c>
      <c r="I53" s="9">
        <v>41780514</v>
      </c>
    </row>
    <row r="54" spans="1:11" x14ac:dyDescent="0.25">
      <c r="A54" t="s">
        <v>26</v>
      </c>
      <c r="B54" s="5">
        <v>4211471151</v>
      </c>
      <c r="C54" s="5">
        <v>4081054264</v>
      </c>
      <c r="D54" s="5">
        <v>4980423123</v>
      </c>
      <c r="E54" s="5">
        <v>5194387708</v>
      </c>
      <c r="F54" s="9">
        <v>3982157074</v>
      </c>
      <c r="G54" s="9">
        <v>4901336434</v>
      </c>
      <c r="H54" s="9">
        <v>5754126016</v>
      </c>
      <c r="I54" s="9">
        <v>5060466167</v>
      </c>
    </row>
    <row r="55" spans="1:11" x14ac:dyDescent="0.25">
      <c r="B55" s="6">
        <f t="shared" ref="B55:D55" si="13">SUM(B48:B54)</f>
        <v>14846676509</v>
      </c>
      <c r="C55" s="6">
        <f t="shared" si="13"/>
        <v>21047865124</v>
      </c>
      <c r="D55" s="6">
        <f t="shared" si="13"/>
        <v>22445064083</v>
      </c>
      <c r="E55" s="6">
        <f>SUM(E48:E54)</f>
        <v>22623406912</v>
      </c>
      <c r="F55" s="6">
        <f>SUM(F48:F54)</f>
        <v>22755039940</v>
      </c>
      <c r="G55" s="6">
        <f t="shared" ref="G55:I55" si="14">SUM(G48:G54)</f>
        <v>24342404606</v>
      </c>
      <c r="H55" s="6">
        <f t="shared" si="14"/>
        <v>25210573579</v>
      </c>
      <c r="I55" s="6">
        <f t="shared" si="14"/>
        <v>25800181088</v>
      </c>
    </row>
    <row r="56" spans="1:11" x14ac:dyDescent="0.25">
      <c r="A56" s="15" t="s">
        <v>27</v>
      </c>
      <c r="B56" s="5">
        <v>6594</v>
      </c>
      <c r="C56" s="5">
        <v>6618</v>
      </c>
      <c r="D56" s="5">
        <v>6691</v>
      </c>
      <c r="E56" s="5">
        <v>6724</v>
      </c>
      <c r="F56" s="9">
        <v>6749</v>
      </c>
      <c r="G56" s="9">
        <v>6848</v>
      </c>
      <c r="H56" s="9">
        <v>6872</v>
      </c>
      <c r="I56" s="9">
        <v>6892</v>
      </c>
    </row>
    <row r="57" spans="1:11" x14ac:dyDescent="0.25">
      <c r="B57" s="6">
        <f>SUM(B55:B56)</f>
        <v>14846683103</v>
      </c>
      <c r="C57" s="6">
        <f t="shared" ref="C57:D57" si="15">SUM(C55:C56)</f>
        <v>21047871742</v>
      </c>
      <c r="D57" s="6">
        <f t="shared" si="15"/>
        <v>22445070774</v>
      </c>
      <c r="E57" s="6">
        <f>SUM(E55:E56)</f>
        <v>22623413636</v>
      </c>
      <c r="F57" s="6">
        <f>SUM(F55:F56)</f>
        <v>22755046689</v>
      </c>
      <c r="G57" s="6">
        <f t="shared" ref="G57:K57" si="16">SUM(G55:G56)</f>
        <v>24342411454</v>
      </c>
      <c r="H57" s="6">
        <f t="shared" si="16"/>
        <v>25210580451</v>
      </c>
      <c r="I57" s="6">
        <f>SUM(I55:I56)</f>
        <v>25800187980</v>
      </c>
      <c r="J57" s="6">
        <f t="shared" si="16"/>
        <v>0</v>
      </c>
      <c r="K57" s="6">
        <f t="shared" si="16"/>
        <v>0</v>
      </c>
    </row>
    <row r="58" spans="1:11" x14ac:dyDescent="0.25">
      <c r="A58" s="2"/>
      <c r="B58" s="6">
        <f t="shared" ref="B58:I58" si="17">B45+B57</f>
        <v>227821435712</v>
      </c>
      <c r="C58" s="6">
        <f t="shared" si="17"/>
        <v>239253890927</v>
      </c>
      <c r="D58" s="6">
        <f>D45+D57+1</f>
        <v>265126728305</v>
      </c>
      <c r="E58" s="6">
        <f t="shared" si="17"/>
        <v>273000780489</v>
      </c>
      <c r="F58" s="6">
        <f t="shared" si="17"/>
        <v>281607103392</v>
      </c>
      <c r="G58" s="6">
        <f t="shared" si="17"/>
        <v>286577715660</v>
      </c>
      <c r="H58" s="6">
        <f t="shared" si="17"/>
        <v>304201140569</v>
      </c>
      <c r="I58" s="6">
        <f t="shared" si="17"/>
        <v>305372178274</v>
      </c>
    </row>
    <row r="60" spans="1:11" x14ac:dyDescent="0.25">
      <c r="A60" s="19" t="s">
        <v>101</v>
      </c>
      <c r="B60" s="17">
        <f>B55/B61</f>
        <v>26.332209381498899</v>
      </c>
      <c r="C60" s="17">
        <f t="shared" ref="C60:H60" si="18">C55/C61</f>
        <v>17.608819646333494</v>
      </c>
      <c r="D60" s="17">
        <f t="shared" si="18"/>
        <v>18.777727957657767</v>
      </c>
      <c r="E60" s="17">
        <f t="shared" si="18"/>
        <v>18.926931057001891</v>
      </c>
      <c r="F60" s="17">
        <f t="shared" si="18"/>
        <v>16.997371738855378</v>
      </c>
      <c r="G60" s="17">
        <f t="shared" si="18"/>
        <v>18.183088282718586</v>
      </c>
      <c r="H60" s="17">
        <f t="shared" si="18"/>
        <v>18.831585969610419</v>
      </c>
    </row>
    <row r="61" spans="1:11" x14ac:dyDescent="0.25">
      <c r="A61" s="19" t="s">
        <v>102</v>
      </c>
      <c r="B61" s="18">
        <f>B48/10</f>
        <v>563821907</v>
      </c>
      <c r="C61" s="18">
        <f t="shared" ref="C61:J61" si="19">C48/10</f>
        <v>1195302442</v>
      </c>
      <c r="D61" s="18">
        <f t="shared" si="19"/>
        <v>1195302442</v>
      </c>
      <c r="E61" s="18">
        <f t="shared" si="19"/>
        <v>1195302442</v>
      </c>
      <c r="F61" s="18">
        <f t="shared" si="19"/>
        <v>1338738735</v>
      </c>
      <c r="G61" s="18">
        <f t="shared" si="19"/>
        <v>1338738735</v>
      </c>
      <c r="H61" s="18">
        <f t="shared" si="19"/>
        <v>1338738735</v>
      </c>
      <c r="I61" s="18">
        <f t="shared" si="19"/>
        <v>1472612608</v>
      </c>
      <c r="J61" s="18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xSplit="1" ySplit="5" topLeftCell="H39" activePane="bottomRight" state="frozen"/>
      <selection pane="topRight" activeCell="B1" sqref="B1"/>
      <selection pane="bottomLeft" activeCell="A3" sqref="A3"/>
      <selection pane="bottomRight" activeCell="I45" sqref="I45"/>
    </sheetView>
  </sheetViews>
  <sheetFormatPr defaultRowHeight="15" x14ac:dyDescent="0.25"/>
  <cols>
    <col min="1" max="1" width="39.42578125" customWidth="1"/>
    <col min="2" max="5" width="15.28515625" bestFit="1" customWidth="1"/>
    <col min="6" max="6" width="15" bestFit="1" customWidth="1"/>
    <col min="7" max="7" width="18.42578125" customWidth="1"/>
    <col min="8" max="8" width="15.85546875" customWidth="1"/>
    <col min="9" max="9" width="19.42578125" customWidth="1"/>
  </cols>
  <sheetData>
    <row r="1" spans="1:9" x14ac:dyDescent="0.25">
      <c r="A1" s="2" t="s">
        <v>0</v>
      </c>
      <c r="B1" t="s">
        <v>100</v>
      </c>
    </row>
    <row r="2" spans="1:9" x14ac:dyDescent="0.25">
      <c r="A2" s="2" t="s">
        <v>132</v>
      </c>
    </row>
    <row r="3" spans="1:9" x14ac:dyDescent="0.25">
      <c r="A3" t="s">
        <v>99</v>
      </c>
    </row>
    <row r="4" spans="1:9" x14ac:dyDescent="0.25">
      <c r="B4" s="12" t="s">
        <v>85</v>
      </c>
      <c r="C4" s="12" t="s">
        <v>84</v>
      </c>
      <c r="D4" s="12" t="s">
        <v>86</v>
      </c>
      <c r="E4" s="12" t="s">
        <v>85</v>
      </c>
      <c r="F4" s="12" t="s">
        <v>84</v>
      </c>
      <c r="G4" s="25" t="s">
        <v>86</v>
      </c>
      <c r="H4" s="25" t="s">
        <v>85</v>
      </c>
      <c r="I4" s="25" t="s">
        <v>84</v>
      </c>
    </row>
    <row r="5" spans="1:9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  <c r="G5" s="26">
        <v>43555</v>
      </c>
      <c r="H5" s="26">
        <v>43646</v>
      </c>
      <c r="I5" s="26">
        <v>43738</v>
      </c>
    </row>
    <row r="6" spans="1:9" x14ac:dyDescent="0.25">
      <c r="A6" s="19" t="s">
        <v>103</v>
      </c>
      <c r="B6" s="5"/>
      <c r="C6" s="5"/>
      <c r="D6" s="5"/>
      <c r="E6" s="5"/>
      <c r="F6" s="5"/>
    </row>
    <row r="7" spans="1:9" x14ac:dyDescent="0.25">
      <c r="A7" s="15" t="s">
        <v>104</v>
      </c>
      <c r="B7" s="6">
        <f>B8-B9</f>
        <v>2658729173</v>
      </c>
      <c r="C7" s="6">
        <f>C8-C9</f>
        <v>3919407691</v>
      </c>
      <c r="D7" s="6">
        <f>D8-D9</f>
        <v>1068623575</v>
      </c>
      <c r="E7" s="6">
        <f>E8-E9</f>
        <v>2037172713</v>
      </c>
      <c r="F7" s="6">
        <f>F8-F9</f>
        <v>3068234879</v>
      </c>
      <c r="G7" s="6">
        <f t="shared" ref="G7:I7" si="0">G8-G9</f>
        <v>1347326935</v>
      </c>
      <c r="H7" s="6">
        <f t="shared" si="0"/>
        <v>3184536862</v>
      </c>
      <c r="I7" s="6">
        <f t="shared" si="0"/>
        <v>4886622407</v>
      </c>
    </row>
    <row r="8" spans="1:9" x14ac:dyDescent="0.25">
      <c r="A8" t="s">
        <v>28</v>
      </c>
      <c r="B8" s="5">
        <v>6835924489</v>
      </c>
      <c r="C8" s="5">
        <v>10573682487</v>
      </c>
      <c r="D8" s="5">
        <v>4199372826</v>
      </c>
      <c r="E8" s="5">
        <v>9006974790</v>
      </c>
      <c r="F8" s="5">
        <v>13866456734</v>
      </c>
      <c r="G8" s="9">
        <v>5171550667</v>
      </c>
      <c r="H8" s="9">
        <v>11446732692</v>
      </c>
      <c r="I8" s="9">
        <v>17901519053</v>
      </c>
    </row>
    <row r="9" spans="1:9" x14ac:dyDescent="0.25">
      <c r="A9" t="s">
        <v>29</v>
      </c>
      <c r="B9" s="5">
        <v>4177195316</v>
      </c>
      <c r="C9" s="5">
        <v>6654274796</v>
      </c>
      <c r="D9" s="5">
        <v>3130749251</v>
      </c>
      <c r="E9" s="5">
        <v>6969802077</v>
      </c>
      <c r="F9" s="5">
        <v>10798221855</v>
      </c>
      <c r="G9" s="9">
        <v>3824223732</v>
      </c>
      <c r="H9" s="9">
        <v>8262195830</v>
      </c>
      <c r="I9" s="9">
        <v>13014896646</v>
      </c>
    </row>
    <row r="10" spans="1:9" x14ac:dyDescent="0.25">
      <c r="B10" s="5"/>
      <c r="C10" s="5"/>
      <c r="D10" s="5"/>
      <c r="E10" s="5"/>
      <c r="F10" s="5"/>
    </row>
    <row r="11" spans="1:9" x14ac:dyDescent="0.25">
      <c r="A11" t="s">
        <v>30</v>
      </c>
      <c r="B11" s="5">
        <v>973823508</v>
      </c>
      <c r="C11" s="5">
        <v>1453202672</v>
      </c>
      <c r="D11" s="5">
        <v>531530658</v>
      </c>
      <c r="E11" s="5">
        <v>994132300</v>
      </c>
      <c r="F11" s="5">
        <v>1478908719</v>
      </c>
      <c r="G11" s="9">
        <v>528457826</v>
      </c>
      <c r="H11" s="9">
        <v>1031165957</v>
      </c>
      <c r="I11" s="9">
        <v>1677971341</v>
      </c>
    </row>
    <row r="12" spans="1:9" x14ac:dyDescent="0.25">
      <c r="A12" t="s">
        <v>31</v>
      </c>
      <c r="B12" s="5">
        <v>882072432</v>
      </c>
      <c r="C12" s="5">
        <v>1290841209</v>
      </c>
      <c r="D12" s="5">
        <v>386377606</v>
      </c>
      <c r="E12" s="5">
        <v>792657494</v>
      </c>
      <c r="F12" s="5">
        <v>1199357400</v>
      </c>
      <c r="G12" s="9">
        <v>448564876</v>
      </c>
      <c r="H12" s="9">
        <v>833066678</v>
      </c>
      <c r="I12" s="9">
        <v>1244809714</v>
      </c>
    </row>
    <row r="13" spans="1:9" x14ac:dyDescent="0.25">
      <c r="A13" t="s">
        <v>79</v>
      </c>
      <c r="B13" s="5"/>
      <c r="C13" s="5"/>
      <c r="D13" s="5"/>
      <c r="E13" s="5"/>
      <c r="F13" s="5"/>
    </row>
    <row r="14" spans="1:9" x14ac:dyDescent="0.25">
      <c r="A14" t="s">
        <v>32</v>
      </c>
      <c r="B14" s="5">
        <v>271088800</v>
      </c>
      <c r="C14" s="5">
        <v>370777404</v>
      </c>
      <c r="D14" s="5">
        <v>81083512</v>
      </c>
      <c r="E14" s="5">
        <v>209907051</v>
      </c>
      <c r="F14" s="5">
        <v>289355528</v>
      </c>
      <c r="G14" s="9">
        <v>68958386</v>
      </c>
      <c r="H14" s="9">
        <v>212859270</v>
      </c>
      <c r="I14" s="9">
        <v>281743989</v>
      </c>
    </row>
    <row r="15" spans="1:9" x14ac:dyDescent="0.25">
      <c r="B15" s="6">
        <f>SUM(B11:B14)</f>
        <v>2126984740</v>
      </c>
      <c r="C15" s="6">
        <f t="shared" ref="C15:D15" si="1">SUM(C11:C14)</f>
        <v>3114821285</v>
      </c>
      <c r="D15" s="6">
        <f t="shared" si="1"/>
        <v>998991776</v>
      </c>
      <c r="E15" s="6">
        <f>SUM(E11:E14)</f>
        <v>1996696845</v>
      </c>
      <c r="F15" s="6">
        <f>SUM(F11:F14)</f>
        <v>2967621647</v>
      </c>
      <c r="G15" s="6">
        <f t="shared" ref="G15:I15" si="2">SUM(G11:G14)</f>
        <v>1045981088</v>
      </c>
      <c r="H15" s="6">
        <f t="shared" si="2"/>
        <v>2077091905</v>
      </c>
      <c r="I15" s="6">
        <f t="shared" si="2"/>
        <v>3204525044</v>
      </c>
    </row>
    <row r="16" spans="1:9" x14ac:dyDescent="0.25">
      <c r="A16" s="2"/>
      <c r="B16" s="6">
        <f>B7+B15</f>
        <v>4785713913</v>
      </c>
      <c r="C16" s="6">
        <f>C7+C15</f>
        <v>7034228976</v>
      </c>
      <c r="D16" s="6">
        <f>D7+D15</f>
        <v>2067615351</v>
      </c>
      <c r="E16" s="6">
        <f>E7+E15</f>
        <v>4033869558</v>
      </c>
      <c r="F16" s="6">
        <f>F7+F15</f>
        <v>6035856526</v>
      </c>
      <c r="G16" s="6">
        <f t="shared" ref="G16:I16" si="3">G7+G15</f>
        <v>2393308023</v>
      </c>
      <c r="H16" s="6">
        <f t="shared" si="3"/>
        <v>5261628767</v>
      </c>
      <c r="I16" s="6">
        <f t="shared" si="3"/>
        <v>8091147451</v>
      </c>
    </row>
    <row r="17" spans="1:9" x14ac:dyDescent="0.25">
      <c r="A17" s="19" t="s">
        <v>105</v>
      </c>
      <c r="B17" s="6"/>
      <c r="C17" s="6"/>
      <c r="D17" s="6"/>
      <c r="E17" s="6"/>
      <c r="F17" s="6"/>
    </row>
    <row r="18" spans="1:9" x14ac:dyDescent="0.25">
      <c r="A18" t="s">
        <v>33</v>
      </c>
      <c r="B18" s="5">
        <v>1163769340</v>
      </c>
      <c r="C18" s="9">
        <v>1752706280</v>
      </c>
      <c r="D18" s="5">
        <v>571503753</v>
      </c>
      <c r="E18" s="5">
        <v>1205168395</v>
      </c>
      <c r="F18" s="5">
        <v>1782411185</v>
      </c>
      <c r="G18" s="9">
        <v>586092648</v>
      </c>
      <c r="H18" s="9">
        <v>1189667272</v>
      </c>
      <c r="I18" s="9">
        <v>1755133480</v>
      </c>
    </row>
    <row r="19" spans="1:9" x14ac:dyDescent="0.25">
      <c r="A19" t="s">
        <v>34</v>
      </c>
      <c r="B19" s="5">
        <v>367045820</v>
      </c>
      <c r="C19" s="9">
        <v>543256445</v>
      </c>
      <c r="D19" s="5">
        <v>184391525</v>
      </c>
      <c r="E19" s="5">
        <v>370284890</v>
      </c>
      <c r="F19" s="5">
        <v>583135968</v>
      </c>
      <c r="G19" s="9">
        <v>191032406</v>
      </c>
      <c r="H19" s="9">
        <v>377161040</v>
      </c>
      <c r="I19" s="9">
        <v>569064039</v>
      </c>
    </row>
    <row r="20" spans="1:9" x14ac:dyDescent="0.25">
      <c r="A20" t="s">
        <v>35</v>
      </c>
      <c r="B20" s="5">
        <v>4480641</v>
      </c>
      <c r="C20" s="9">
        <v>5818862</v>
      </c>
      <c r="D20" s="5">
        <v>4282512</v>
      </c>
      <c r="E20" s="5">
        <v>8575469</v>
      </c>
      <c r="F20" s="5">
        <v>10692444</v>
      </c>
      <c r="G20" s="9">
        <v>1861335</v>
      </c>
      <c r="H20" s="9">
        <v>3541510</v>
      </c>
      <c r="I20" s="9">
        <v>5196694</v>
      </c>
    </row>
    <row r="21" spans="1:9" x14ac:dyDescent="0.25">
      <c r="A21" t="s">
        <v>36</v>
      </c>
      <c r="B21" s="5">
        <v>61852658</v>
      </c>
      <c r="C21" s="9">
        <v>83908690</v>
      </c>
      <c r="D21" s="5">
        <v>11635701</v>
      </c>
      <c r="E21" s="5">
        <v>29336873</v>
      </c>
      <c r="F21" s="5">
        <v>50702071</v>
      </c>
      <c r="G21" s="9">
        <v>11644501</v>
      </c>
      <c r="H21" s="9">
        <v>29429533</v>
      </c>
      <c r="I21" s="9">
        <v>47348800</v>
      </c>
    </row>
    <row r="22" spans="1:9" x14ac:dyDescent="0.25">
      <c r="A22" t="s">
        <v>37</v>
      </c>
      <c r="B22" s="5">
        <v>222778604</v>
      </c>
      <c r="C22" s="9">
        <v>293047494</v>
      </c>
      <c r="D22" s="5">
        <v>60367846</v>
      </c>
      <c r="E22" s="5">
        <v>134305119</v>
      </c>
      <c r="F22" s="5">
        <v>206962562</v>
      </c>
      <c r="G22" s="9">
        <v>52014769</v>
      </c>
      <c r="H22" s="9">
        <v>169926475</v>
      </c>
      <c r="I22" s="9">
        <v>253789370</v>
      </c>
    </row>
    <row r="23" spans="1:9" x14ac:dyDescent="0.25">
      <c r="A23" t="s">
        <v>38</v>
      </c>
      <c r="B23" s="5">
        <v>7560000</v>
      </c>
      <c r="C23" s="9">
        <v>11827500</v>
      </c>
      <c r="D23" s="5">
        <v>3292500</v>
      </c>
      <c r="E23" s="5">
        <v>7560000</v>
      </c>
      <c r="F23" s="5">
        <v>11827500</v>
      </c>
      <c r="G23" s="9">
        <v>3292500</v>
      </c>
      <c r="H23" s="9">
        <v>7560000</v>
      </c>
      <c r="I23" s="9">
        <v>11827500</v>
      </c>
    </row>
    <row r="24" spans="1:9" x14ac:dyDescent="0.25">
      <c r="A24" t="s">
        <v>39</v>
      </c>
      <c r="B24" s="5">
        <v>842750</v>
      </c>
      <c r="C24" s="9">
        <v>1189250</v>
      </c>
      <c r="D24" s="5">
        <v>322500</v>
      </c>
      <c r="E24" s="5">
        <v>808500</v>
      </c>
      <c r="F24" s="5">
        <v>1280750</v>
      </c>
      <c r="G24" s="9">
        <v>438000</v>
      </c>
      <c r="H24" s="9">
        <v>1003500</v>
      </c>
      <c r="I24" s="9">
        <v>1333000</v>
      </c>
    </row>
    <row r="25" spans="1:9" x14ac:dyDescent="0.25">
      <c r="A25" t="s">
        <v>40</v>
      </c>
      <c r="B25" s="5"/>
      <c r="C25" s="9">
        <v>958333</v>
      </c>
      <c r="D25" s="5">
        <v>319445</v>
      </c>
      <c r="E25" s="5">
        <v>750000</v>
      </c>
      <c r="F25" s="5">
        <v>1125000</v>
      </c>
      <c r="G25" s="9">
        <v>461250</v>
      </c>
      <c r="H25" s="9">
        <v>1836250</v>
      </c>
      <c r="I25" s="9">
        <v>2211250</v>
      </c>
    </row>
    <row r="26" spans="1:9" x14ac:dyDescent="0.25">
      <c r="A26" t="s">
        <v>41</v>
      </c>
      <c r="B26" s="9"/>
      <c r="D26" s="5"/>
      <c r="E26" s="5">
        <v>109642716</v>
      </c>
      <c r="F26" s="5">
        <v>109642716</v>
      </c>
    </row>
    <row r="27" spans="1:9" x14ac:dyDescent="0.25">
      <c r="A27" t="s">
        <v>42</v>
      </c>
      <c r="B27" s="5">
        <v>251256912</v>
      </c>
      <c r="C27" s="5">
        <v>374066599</v>
      </c>
      <c r="D27" s="5">
        <v>118135163</v>
      </c>
      <c r="E27" s="5">
        <v>241522960</v>
      </c>
      <c r="F27" s="5">
        <v>359592915</v>
      </c>
      <c r="G27" s="9">
        <v>124887951</v>
      </c>
      <c r="H27" s="9">
        <v>261335620</v>
      </c>
      <c r="I27" s="9">
        <v>399537041</v>
      </c>
    </row>
    <row r="28" spans="1:9" x14ac:dyDescent="0.25">
      <c r="A28" t="s">
        <v>43</v>
      </c>
      <c r="B28" s="5">
        <v>362433080</v>
      </c>
      <c r="C28" s="9">
        <v>607656707</v>
      </c>
      <c r="D28" s="5">
        <v>198208753</v>
      </c>
      <c r="E28" s="5">
        <v>374733567</v>
      </c>
      <c r="F28" s="5">
        <v>536685104</v>
      </c>
      <c r="G28" s="9">
        <v>152929284</v>
      </c>
      <c r="H28" s="9">
        <v>339058378</v>
      </c>
      <c r="I28" s="9">
        <v>535459822</v>
      </c>
    </row>
    <row r="29" spans="1:9" x14ac:dyDescent="0.25">
      <c r="A29" s="2"/>
      <c r="B29" s="6">
        <f t="shared" ref="B29:D29" si="4">SUM(B18:B28)</f>
        <v>2442019805</v>
      </c>
      <c r="C29" s="6">
        <f t="shared" si="4"/>
        <v>3674436160</v>
      </c>
      <c r="D29" s="6">
        <f t="shared" si="4"/>
        <v>1152459698</v>
      </c>
      <c r="E29" s="6">
        <f>SUM(E18:E28)</f>
        <v>2482688489</v>
      </c>
      <c r="F29" s="6">
        <f>SUM(F18:F28)</f>
        <v>3654058215</v>
      </c>
      <c r="G29" s="6">
        <f t="shared" ref="G29:I29" si="5">SUM(G18:G28)</f>
        <v>1124654644</v>
      </c>
      <c r="H29" s="6">
        <f t="shared" si="5"/>
        <v>2380519578</v>
      </c>
      <c r="I29" s="6">
        <f t="shared" si="5"/>
        <v>3580900996</v>
      </c>
    </row>
    <row r="30" spans="1:9" x14ac:dyDescent="0.25">
      <c r="A30" s="19" t="s">
        <v>106</v>
      </c>
      <c r="B30" s="6">
        <f>B16-B29</f>
        <v>2343694108</v>
      </c>
      <c r="C30" s="6">
        <f>C16-C29</f>
        <v>3359792816</v>
      </c>
      <c r="D30" s="6">
        <f>D16-D29</f>
        <v>915155653</v>
      </c>
      <c r="E30" s="6">
        <f>E16-E29</f>
        <v>1551181069</v>
      </c>
      <c r="F30" s="6">
        <f>F16-F29</f>
        <v>2381798311</v>
      </c>
      <c r="G30" s="6">
        <f t="shared" ref="G30:I30" si="6">G16-G29</f>
        <v>1268653379</v>
      </c>
      <c r="H30" s="6">
        <f t="shared" si="6"/>
        <v>2881109189</v>
      </c>
      <c r="I30" s="6">
        <f t="shared" si="6"/>
        <v>4510246455</v>
      </c>
    </row>
    <row r="31" spans="1:9" x14ac:dyDescent="0.25">
      <c r="A31" s="19" t="s">
        <v>44</v>
      </c>
      <c r="B31" s="5">
        <v>188064022</v>
      </c>
      <c r="C31" s="5">
        <v>235855348</v>
      </c>
      <c r="D31" s="5">
        <v>90787567</v>
      </c>
      <c r="E31" s="5">
        <v>205031373</v>
      </c>
      <c r="F31" s="5">
        <v>260548223</v>
      </c>
      <c r="G31" s="9">
        <v>97350996</v>
      </c>
      <c r="H31" s="9">
        <v>256684944</v>
      </c>
      <c r="I31" s="9">
        <v>359537946</v>
      </c>
    </row>
    <row r="32" spans="1:9" x14ac:dyDescent="0.25">
      <c r="A32" s="19" t="s">
        <v>45</v>
      </c>
      <c r="B32" s="6">
        <f t="shared" ref="B32:D32" si="7">SUM(B30:B31)</f>
        <v>2531758130</v>
      </c>
      <c r="C32" s="6">
        <f t="shared" si="7"/>
        <v>3595648164</v>
      </c>
      <c r="D32" s="6">
        <f t="shared" si="7"/>
        <v>1005943220</v>
      </c>
      <c r="E32" s="6">
        <f>SUM(E30:E31)</f>
        <v>1756212442</v>
      </c>
      <c r="F32" s="6">
        <f>SUM(F30:F31)</f>
        <v>2642346534</v>
      </c>
      <c r="G32" s="6">
        <f t="shared" ref="G32:I32" si="8">SUM(G30:G31)</f>
        <v>1366004375</v>
      </c>
      <c r="H32" s="6">
        <f t="shared" si="8"/>
        <v>3137794133</v>
      </c>
      <c r="I32" s="6">
        <f t="shared" si="8"/>
        <v>4869784401</v>
      </c>
    </row>
    <row r="33" spans="1:9" x14ac:dyDescent="0.25">
      <c r="A33" s="14" t="s">
        <v>107</v>
      </c>
      <c r="B33" s="6"/>
      <c r="C33" s="6"/>
      <c r="D33" s="6"/>
      <c r="E33" s="6"/>
      <c r="F33" s="6"/>
    </row>
    <row r="34" spans="1:9" ht="30" x14ac:dyDescent="0.25">
      <c r="A34" s="7" t="s">
        <v>46</v>
      </c>
      <c r="B34" s="5"/>
      <c r="C34" s="5"/>
      <c r="D34" s="5"/>
      <c r="E34" s="5">
        <v>503154826</v>
      </c>
      <c r="F34" s="5">
        <v>758165308</v>
      </c>
      <c r="G34" s="9">
        <v>320460701</v>
      </c>
      <c r="H34" s="9">
        <v>684626538</v>
      </c>
      <c r="I34" s="9">
        <v>1262610248</v>
      </c>
    </row>
    <row r="35" spans="1:9" x14ac:dyDescent="0.25">
      <c r="A35" s="4" t="s">
        <v>47</v>
      </c>
      <c r="B35" s="5">
        <v>821586292</v>
      </c>
      <c r="C35" s="5">
        <v>1169155744</v>
      </c>
      <c r="D35" s="5">
        <v>249832039</v>
      </c>
      <c r="E35" s="5"/>
      <c r="F35" s="5"/>
    </row>
    <row r="36" spans="1:9" x14ac:dyDescent="0.25">
      <c r="A36" t="s">
        <v>48</v>
      </c>
      <c r="B36" s="5">
        <v>367044414</v>
      </c>
      <c r="C36" s="5">
        <v>430948541</v>
      </c>
      <c r="D36" s="5">
        <v>7538142</v>
      </c>
      <c r="E36" s="5"/>
      <c r="F36" s="5"/>
    </row>
    <row r="37" spans="1:9" x14ac:dyDescent="0.25">
      <c r="A37" s="4" t="s">
        <v>49</v>
      </c>
      <c r="B37" s="5">
        <v>1588617</v>
      </c>
      <c r="C37" s="5">
        <v>3048945</v>
      </c>
      <c r="D37" s="5">
        <v>-6434501</v>
      </c>
      <c r="E37" s="5"/>
      <c r="F37" s="5"/>
    </row>
    <row r="38" spans="1:9" x14ac:dyDescent="0.25">
      <c r="A38" t="s">
        <v>50</v>
      </c>
      <c r="B38" s="5">
        <v>10851351</v>
      </c>
      <c r="C38" s="5">
        <v>11708738</v>
      </c>
      <c r="D38" s="5">
        <v>-1012950</v>
      </c>
      <c r="E38" s="5"/>
      <c r="F38" s="5"/>
    </row>
    <row r="39" spans="1:9" ht="30" x14ac:dyDescent="0.25">
      <c r="A39" s="1" t="s">
        <v>51</v>
      </c>
      <c r="B39" s="5">
        <v>-188933141</v>
      </c>
      <c r="C39" s="5">
        <v>-158293608</v>
      </c>
      <c r="D39" s="5">
        <v>116181964</v>
      </c>
      <c r="E39" s="5">
        <v>136387225</v>
      </c>
      <c r="F39" s="5">
        <v>80743409</v>
      </c>
      <c r="G39" s="9">
        <v>157531457</v>
      </c>
      <c r="H39" s="9">
        <v>129362082</v>
      </c>
      <c r="I39" s="9">
        <v>156513348</v>
      </c>
    </row>
    <row r="40" spans="1:9" x14ac:dyDescent="0.25">
      <c r="A40" t="s">
        <v>52</v>
      </c>
      <c r="B40" s="5">
        <v>1529637</v>
      </c>
      <c r="C40" s="5">
        <v>15159801</v>
      </c>
      <c r="D40" s="5">
        <v>4112989</v>
      </c>
      <c r="E40" s="5">
        <v>11728123</v>
      </c>
      <c r="F40" s="5">
        <v>19304843</v>
      </c>
      <c r="G40" s="9">
        <v>7527692</v>
      </c>
      <c r="H40" s="9">
        <v>22904973</v>
      </c>
      <c r="I40" s="9">
        <v>47007723</v>
      </c>
    </row>
    <row r="41" spans="1:9" x14ac:dyDescent="0.25">
      <c r="A41" s="2"/>
      <c r="B41" s="6">
        <f t="shared" ref="B41:C41" si="9">SUM(B35:B40)</f>
        <v>1013667170</v>
      </c>
      <c r="C41" s="6">
        <f t="shared" si="9"/>
        <v>1471728161</v>
      </c>
      <c r="D41" s="6">
        <f>SUM(D35:D40)</f>
        <v>370217683</v>
      </c>
      <c r="E41" s="6">
        <f>SUM(E34:E40)</f>
        <v>651270174</v>
      </c>
      <c r="F41" s="6">
        <f>SUM(F34:F40)</f>
        <v>858213560</v>
      </c>
      <c r="G41" s="6">
        <f t="shared" ref="G41:I41" si="10">SUM(G34:G40)</f>
        <v>485519850</v>
      </c>
      <c r="H41" s="6">
        <f t="shared" si="10"/>
        <v>836893593</v>
      </c>
      <c r="I41" s="6">
        <f t="shared" si="10"/>
        <v>1466131319</v>
      </c>
    </row>
    <row r="42" spans="1:9" x14ac:dyDescent="0.25">
      <c r="A42" s="19" t="s">
        <v>108</v>
      </c>
      <c r="B42" s="6">
        <f>B32-B41</f>
        <v>1518090960</v>
      </c>
      <c r="C42" s="6">
        <f>C32-C41</f>
        <v>2123920003</v>
      </c>
      <c r="D42" s="6">
        <f>D32-D41</f>
        <v>635725537</v>
      </c>
      <c r="E42" s="6">
        <f>E32-E41</f>
        <v>1104942268</v>
      </c>
      <c r="F42" s="6">
        <f>F32-F41</f>
        <v>1784132974</v>
      </c>
      <c r="G42" s="6">
        <f t="shared" ref="G42:I42" si="11">G32-G41</f>
        <v>880484525</v>
      </c>
      <c r="H42" s="6">
        <f t="shared" si="11"/>
        <v>2300900540</v>
      </c>
      <c r="I42" s="6">
        <f t="shared" si="11"/>
        <v>3403653082</v>
      </c>
    </row>
    <row r="43" spans="1:9" x14ac:dyDescent="0.25">
      <c r="A43" s="19" t="s">
        <v>109</v>
      </c>
      <c r="B43" s="5"/>
      <c r="C43" s="5"/>
      <c r="D43" s="5"/>
      <c r="E43" s="5"/>
      <c r="F43" s="5"/>
    </row>
    <row r="44" spans="1:9" x14ac:dyDescent="0.25">
      <c r="A44" t="s">
        <v>53</v>
      </c>
      <c r="B44" s="5">
        <v>861728765</v>
      </c>
      <c r="C44" s="5">
        <v>1146938900</v>
      </c>
      <c r="D44" s="5">
        <v>354239895</v>
      </c>
      <c r="E44" s="5">
        <v>383618851</v>
      </c>
      <c r="F44" s="5">
        <v>663259436</v>
      </c>
      <c r="G44" s="9">
        <v>454789521</v>
      </c>
      <c r="H44" s="9">
        <v>1109320372</v>
      </c>
      <c r="I44" s="9">
        <v>1753471942</v>
      </c>
    </row>
    <row r="45" spans="1:9" x14ac:dyDescent="0.25">
      <c r="A45" t="s">
        <v>54</v>
      </c>
      <c r="B45" s="5">
        <v>-176077606</v>
      </c>
      <c r="C45" s="5">
        <v>-401628116</v>
      </c>
      <c r="D45" s="5">
        <v>-75142043</v>
      </c>
      <c r="E45" s="5">
        <v>150731114</v>
      </c>
      <c r="F45" s="5">
        <v>328148914</v>
      </c>
      <c r="G45" s="9">
        <v>-208582391</v>
      </c>
      <c r="H45" s="9">
        <v>-295486833</v>
      </c>
      <c r="I45" s="9">
        <v>-481964763</v>
      </c>
    </row>
    <row r="46" spans="1:9" x14ac:dyDescent="0.25">
      <c r="B46" s="6">
        <f t="shared" ref="B46:D46" si="12">SUM(B44:B45)</f>
        <v>685651159</v>
      </c>
      <c r="C46" s="6">
        <f t="shared" si="12"/>
        <v>745310784</v>
      </c>
      <c r="D46" s="6">
        <f t="shared" si="12"/>
        <v>279097852</v>
      </c>
      <c r="E46" s="6">
        <f>SUM(E44:E45)</f>
        <v>534349965</v>
      </c>
      <c r="F46" s="6">
        <f>SUM(F44:F45)</f>
        <v>991408350</v>
      </c>
      <c r="G46" s="6">
        <f t="shared" ref="G46:I46" si="13">SUM(G44:G45)</f>
        <v>246207130</v>
      </c>
      <c r="H46" s="6">
        <f t="shared" si="13"/>
        <v>813833539</v>
      </c>
      <c r="I46" s="6">
        <f t="shared" si="13"/>
        <v>1271507179</v>
      </c>
    </row>
    <row r="47" spans="1:9" x14ac:dyDescent="0.25">
      <c r="A47" s="2" t="s">
        <v>110</v>
      </c>
      <c r="B47" s="6">
        <f t="shared" ref="B47:D47" si="14">B42-B46</f>
        <v>832439801</v>
      </c>
      <c r="C47" s="6">
        <f t="shared" si="14"/>
        <v>1378609219</v>
      </c>
      <c r="D47" s="6">
        <f t="shared" si="14"/>
        <v>356627685</v>
      </c>
      <c r="E47" s="6">
        <f>E42-E46</f>
        <v>570592303</v>
      </c>
      <c r="F47" s="6">
        <f>F42-F46</f>
        <v>792724624</v>
      </c>
      <c r="G47" s="6">
        <f t="shared" ref="G47:I47" si="15">G42-G46</f>
        <v>634277395</v>
      </c>
      <c r="H47" s="6">
        <f t="shared" si="15"/>
        <v>1487067001</v>
      </c>
      <c r="I47" s="6">
        <f t="shared" si="15"/>
        <v>2132145903</v>
      </c>
    </row>
    <row r="48" spans="1:9" x14ac:dyDescent="0.25">
      <c r="A48" s="20" t="s">
        <v>111</v>
      </c>
      <c r="B48" s="17">
        <f>B47/B49</f>
        <v>1.476423300806579</v>
      </c>
      <c r="C48" s="17">
        <f>C47/C49</f>
        <v>1.1533559796743058</v>
      </c>
      <c r="D48" s="17">
        <f>D47/D49</f>
        <v>0.2983576979925554</v>
      </c>
      <c r="E48" s="17">
        <f>E47/E49</f>
        <v>0.47736228334418479</v>
      </c>
      <c r="F48" s="17">
        <f>F47/F49</f>
        <v>0.59214289037509626</v>
      </c>
      <c r="G48" s="17">
        <f t="shared" ref="G48:I48" si="16">G47/G49</f>
        <v>0.4737872883016267</v>
      </c>
      <c r="H48" s="17">
        <f t="shared" si="16"/>
        <v>1.1107970226916606</v>
      </c>
      <c r="I48" s="17">
        <f t="shared" si="16"/>
        <v>1.4478661199945397</v>
      </c>
    </row>
    <row r="49" spans="1:9" x14ac:dyDescent="0.25">
      <c r="A49" s="20" t="s">
        <v>112</v>
      </c>
      <c r="B49" s="6">
        <f>'1'!B48/10</f>
        <v>563821907</v>
      </c>
      <c r="C49" s="6">
        <f>'1'!C48/10</f>
        <v>1195302442</v>
      </c>
      <c r="D49" s="6">
        <f>'1'!D48/10</f>
        <v>1195302442</v>
      </c>
      <c r="E49" s="6">
        <f>'1'!E48/10</f>
        <v>1195302442</v>
      </c>
      <c r="F49" s="6">
        <f>'1'!F48/10</f>
        <v>1338738735</v>
      </c>
      <c r="G49" s="6">
        <f>'1'!G48/10</f>
        <v>1338738735</v>
      </c>
      <c r="H49" s="6">
        <f>'1'!H48/10</f>
        <v>1338738735</v>
      </c>
      <c r="I49" s="6">
        <f>'1'!I48/10</f>
        <v>1472612608</v>
      </c>
    </row>
    <row r="50" spans="1:9" x14ac:dyDescent="0.25">
      <c r="A50" s="3"/>
    </row>
    <row r="51" spans="1:9" x14ac:dyDescent="0.25">
      <c r="A51" s="1"/>
    </row>
    <row r="52" spans="1:9" x14ac:dyDescent="0.25">
      <c r="A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pane xSplit="1" ySplit="5" topLeftCell="H42" activePane="bottomRight" state="frozen"/>
      <selection pane="topRight" activeCell="B1" sqref="B1"/>
      <selection pane="bottomLeft" activeCell="A3" sqref="A3"/>
      <selection pane="bottomRight" activeCell="I50" sqref="I50"/>
    </sheetView>
  </sheetViews>
  <sheetFormatPr defaultRowHeight="15" x14ac:dyDescent="0.25"/>
  <cols>
    <col min="1" max="1" width="43.28515625" customWidth="1"/>
    <col min="2" max="6" width="16" bestFit="1" customWidth="1"/>
    <col min="7" max="8" width="16.140625" customWidth="1"/>
    <col min="9" max="9" width="17.140625" customWidth="1"/>
  </cols>
  <sheetData>
    <row r="1" spans="1:9" x14ac:dyDescent="0.25">
      <c r="A1" s="2" t="s">
        <v>0</v>
      </c>
      <c r="B1" t="s">
        <v>100</v>
      </c>
    </row>
    <row r="2" spans="1:9" x14ac:dyDescent="0.25">
      <c r="A2" s="2" t="s">
        <v>133</v>
      </c>
    </row>
    <row r="3" spans="1:9" x14ac:dyDescent="0.25">
      <c r="A3" t="s">
        <v>99</v>
      </c>
      <c r="B3" s="2"/>
      <c r="C3" s="2"/>
      <c r="D3" s="2"/>
      <c r="E3" s="2"/>
      <c r="F3" s="2"/>
      <c r="G3" s="2"/>
      <c r="H3" s="2"/>
    </row>
    <row r="4" spans="1:9" x14ac:dyDescent="0.25">
      <c r="B4" s="25" t="s">
        <v>85</v>
      </c>
      <c r="C4" s="25" t="s">
        <v>84</v>
      </c>
      <c r="D4" s="25" t="s">
        <v>86</v>
      </c>
      <c r="E4" s="25" t="s">
        <v>85</v>
      </c>
      <c r="F4" s="25" t="s">
        <v>84</v>
      </c>
      <c r="G4" s="25" t="s">
        <v>86</v>
      </c>
      <c r="H4" s="25" t="s">
        <v>85</v>
      </c>
      <c r="I4" s="25" t="s">
        <v>84</v>
      </c>
    </row>
    <row r="5" spans="1:9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  <c r="G5" s="26">
        <v>43555</v>
      </c>
      <c r="H5" s="26">
        <v>43646</v>
      </c>
      <c r="I5" s="26">
        <v>43738</v>
      </c>
    </row>
    <row r="6" spans="1:9" x14ac:dyDescent="0.25">
      <c r="A6" s="19" t="s">
        <v>113</v>
      </c>
      <c r="B6" s="5"/>
      <c r="C6" s="5"/>
      <c r="D6" s="5"/>
      <c r="E6" s="5"/>
    </row>
    <row r="7" spans="1:9" x14ac:dyDescent="0.25">
      <c r="A7" s="14" t="s">
        <v>114</v>
      </c>
      <c r="B7" s="5"/>
      <c r="C7" s="5"/>
      <c r="D7" s="5"/>
      <c r="E7" s="5"/>
    </row>
    <row r="8" spans="1:9" x14ac:dyDescent="0.25">
      <c r="A8" s="21" t="s">
        <v>55</v>
      </c>
      <c r="B8" s="5">
        <v>7640279481</v>
      </c>
      <c r="C8" s="5">
        <v>12061760212</v>
      </c>
      <c r="D8" s="5">
        <v>4840062293</v>
      </c>
      <c r="E8" s="5">
        <v>9858669512</v>
      </c>
      <c r="F8" s="9">
        <v>15311841595</v>
      </c>
      <c r="G8" s="9">
        <v>5752750568</v>
      </c>
      <c r="H8" s="9">
        <v>12290198216</v>
      </c>
      <c r="I8" s="9">
        <v>19530350070</v>
      </c>
    </row>
    <row r="9" spans="1:9" x14ac:dyDescent="0.25">
      <c r="A9" s="21" t="s">
        <v>56</v>
      </c>
      <c r="B9" s="5">
        <v>-4168774666</v>
      </c>
      <c r="C9" s="5">
        <v>-5933078533</v>
      </c>
      <c r="D9" s="5">
        <v>-2278244314</v>
      </c>
      <c r="E9" s="5">
        <v>-6162881475</v>
      </c>
      <c r="F9" s="5">
        <v>-9102096312</v>
      </c>
      <c r="G9" s="9">
        <v>-2959243111</v>
      </c>
      <c r="H9" s="9">
        <v>-7954391538</v>
      </c>
      <c r="I9" s="9">
        <v>-11421037051</v>
      </c>
    </row>
    <row r="10" spans="1:9" x14ac:dyDescent="0.25">
      <c r="A10" s="21" t="s">
        <v>57</v>
      </c>
      <c r="B10" s="5">
        <v>55455470</v>
      </c>
      <c r="C10" s="5">
        <v>55507385</v>
      </c>
      <c r="D10" s="5">
        <v>22982686</v>
      </c>
      <c r="E10" s="5">
        <v>39333182</v>
      </c>
      <c r="F10" s="9">
        <v>39470233</v>
      </c>
      <c r="G10" s="9">
        <v>11834942</v>
      </c>
      <c r="H10" s="9">
        <v>22883432</v>
      </c>
      <c r="I10" s="9">
        <v>22936532</v>
      </c>
    </row>
    <row r="11" spans="1:9" x14ac:dyDescent="0.25">
      <c r="A11" s="21" t="s">
        <v>58</v>
      </c>
      <c r="B11" s="5">
        <v>914485941</v>
      </c>
      <c r="C11" s="5">
        <v>1328100902</v>
      </c>
      <c r="D11" s="5">
        <v>392563211</v>
      </c>
      <c r="E11" s="5">
        <v>816448282</v>
      </c>
      <c r="F11" s="9">
        <v>1224337728</v>
      </c>
      <c r="G11" s="9">
        <v>448564876</v>
      </c>
      <c r="H11" s="9">
        <v>818792205</v>
      </c>
      <c r="I11" s="9">
        <v>1230535242</v>
      </c>
    </row>
    <row r="12" spans="1:9" ht="30" x14ac:dyDescent="0.25">
      <c r="A12" s="22" t="s">
        <v>59</v>
      </c>
      <c r="B12" s="5">
        <v>68141575</v>
      </c>
      <c r="C12" s="5">
        <v>71521544</v>
      </c>
      <c r="D12" s="5">
        <v>81829956</v>
      </c>
      <c r="E12" s="5">
        <v>95149312</v>
      </c>
      <c r="F12" s="9">
        <v>103610711</v>
      </c>
      <c r="G12" s="9">
        <v>19034365</v>
      </c>
      <c r="H12" s="9">
        <v>31499868</v>
      </c>
      <c r="I12" s="9">
        <v>88126110</v>
      </c>
    </row>
    <row r="13" spans="1:9" x14ac:dyDescent="0.25">
      <c r="A13" s="21" t="s">
        <v>60</v>
      </c>
      <c r="B13" s="5">
        <v>-1347592771</v>
      </c>
      <c r="C13" s="5">
        <v>-1940799493</v>
      </c>
      <c r="D13" s="5">
        <v>-574796253</v>
      </c>
      <c r="E13" s="5">
        <v>-1455343802</v>
      </c>
      <c r="F13" s="5">
        <v>-2036854092</v>
      </c>
      <c r="G13" s="9">
        <v>-589385148</v>
      </c>
      <c r="H13" s="9">
        <v>-1433465876</v>
      </c>
      <c r="I13" s="9">
        <v>-2004226196</v>
      </c>
    </row>
    <row r="14" spans="1:9" x14ac:dyDescent="0.25">
      <c r="A14" s="21" t="s">
        <v>61</v>
      </c>
      <c r="B14" s="5">
        <v>-189750845</v>
      </c>
      <c r="C14" s="5">
        <v>-284364101</v>
      </c>
      <c r="D14" s="5">
        <v>-14557281</v>
      </c>
      <c r="E14" s="5">
        <v>-144215431</v>
      </c>
      <c r="F14" s="5">
        <v>-219656431</v>
      </c>
      <c r="G14" s="9">
        <v>-65016018</v>
      </c>
      <c r="H14" s="9">
        <v>-207979641</v>
      </c>
      <c r="I14" s="9">
        <v>-276409219</v>
      </c>
    </row>
    <row r="15" spans="1:9" x14ac:dyDescent="0.25">
      <c r="A15" s="21" t="s">
        <v>62</v>
      </c>
      <c r="B15" s="5">
        <v>-582040248</v>
      </c>
      <c r="C15" s="5">
        <v>-702274628</v>
      </c>
      <c r="D15" s="5">
        <v>-250146527</v>
      </c>
      <c r="E15" s="5">
        <v>-749865282</v>
      </c>
      <c r="F15" s="5">
        <v>-929542874</v>
      </c>
      <c r="G15" s="9">
        <v>-360388637</v>
      </c>
      <c r="H15" s="9">
        <v>-906420200</v>
      </c>
      <c r="I15" s="9">
        <v>-1224564338</v>
      </c>
    </row>
    <row r="16" spans="1:9" x14ac:dyDescent="0.25">
      <c r="A16" s="21" t="s">
        <v>63</v>
      </c>
      <c r="B16" s="5">
        <v>317219120</v>
      </c>
      <c r="C16" s="5">
        <v>416144499</v>
      </c>
      <c r="D16" s="5">
        <v>81375939</v>
      </c>
      <c r="E16" s="5">
        <v>211070587</v>
      </c>
      <c r="F16" s="5">
        <v>291643686</v>
      </c>
      <c r="G16" s="9">
        <v>75236681</v>
      </c>
      <c r="H16" s="9">
        <v>218740912</v>
      </c>
      <c r="I16" s="9">
        <v>289692235</v>
      </c>
    </row>
    <row r="17" spans="1:9" x14ac:dyDescent="0.25">
      <c r="A17" s="21" t="s">
        <v>129</v>
      </c>
      <c r="B17" s="5">
        <v>-767300732</v>
      </c>
      <c r="C17" s="5">
        <v>-1195235005</v>
      </c>
      <c r="D17" s="5">
        <v>-429936643</v>
      </c>
      <c r="E17" s="5">
        <v>-835249086</v>
      </c>
      <c r="F17" s="5">
        <v>-1265500832</v>
      </c>
      <c r="G17" s="9">
        <v>-393385999</v>
      </c>
      <c r="H17" s="9">
        <v>-814472005</v>
      </c>
      <c r="I17" s="9">
        <v>-1263115794</v>
      </c>
    </row>
    <row r="18" spans="1:9" x14ac:dyDescent="0.25">
      <c r="A18" s="1"/>
      <c r="B18" s="6">
        <f t="shared" ref="B18:D18" si="0">SUM(B8:B17)</f>
        <v>1940122325</v>
      </c>
      <c r="C18" s="6">
        <f t="shared" si="0"/>
        <v>3877282782</v>
      </c>
      <c r="D18" s="6">
        <f t="shared" si="0"/>
        <v>1871133067</v>
      </c>
      <c r="E18" s="6">
        <f>SUM(E8:E17)</f>
        <v>1673115799</v>
      </c>
      <c r="F18" s="6">
        <f>SUM(F8:F17)</f>
        <v>3417253412</v>
      </c>
      <c r="G18" s="6">
        <f t="shared" ref="G18:I18" si="1">SUM(G8:G17)</f>
        <v>1940002519</v>
      </c>
      <c r="H18" s="6">
        <f t="shared" si="1"/>
        <v>2065385373</v>
      </c>
      <c r="I18" s="6">
        <f t="shared" si="1"/>
        <v>4972287591</v>
      </c>
    </row>
    <row r="19" spans="1:9" x14ac:dyDescent="0.25">
      <c r="A19" s="23" t="s">
        <v>115</v>
      </c>
      <c r="B19" s="5"/>
      <c r="C19" s="5"/>
      <c r="D19" s="5"/>
      <c r="E19" s="5"/>
    </row>
    <row r="20" spans="1:9" x14ac:dyDescent="0.25">
      <c r="A20" s="21" t="s">
        <v>64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</row>
    <row r="21" spans="1:9" x14ac:dyDescent="0.25">
      <c r="A21" s="21" t="s">
        <v>65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</row>
    <row r="22" spans="1:9" x14ac:dyDescent="0.25">
      <c r="A22" s="21" t="s">
        <v>66</v>
      </c>
      <c r="B22" s="5">
        <v>-19434026299</v>
      </c>
      <c r="C22" s="5">
        <v>-27269162900</v>
      </c>
      <c r="D22" s="5">
        <v>-3944389309</v>
      </c>
      <c r="E22" s="5">
        <v>-12312702371</v>
      </c>
      <c r="F22" s="5">
        <v>-18046747464</v>
      </c>
      <c r="G22" s="9">
        <v>-2970202055</v>
      </c>
      <c r="H22" s="9">
        <v>-10298436463</v>
      </c>
      <c r="I22" s="9">
        <v>-15613571899</v>
      </c>
    </row>
    <row r="23" spans="1:9" x14ac:dyDescent="0.25">
      <c r="A23" s="21" t="s">
        <v>11</v>
      </c>
      <c r="B23" s="5">
        <v>-303216476</v>
      </c>
      <c r="C23" s="5">
        <v>-470629505</v>
      </c>
      <c r="D23" s="5">
        <v>97384597</v>
      </c>
      <c r="E23" s="5">
        <v>80888656</v>
      </c>
      <c r="F23" s="5">
        <v>135913802</v>
      </c>
      <c r="G23" s="9">
        <v>-380675869</v>
      </c>
      <c r="H23" s="9">
        <v>-327188649</v>
      </c>
      <c r="I23" s="9">
        <v>-325637986</v>
      </c>
    </row>
    <row r="24" spans="1:9" x14ac:dyDescent="0.25">
      <c r="A24" s="21" t="s">
        <v>67</v>
      </c>
      <c r="B24" s="5">
        <v>11691430000</v>
      </c>
      <c r="C24" s="5">
        <v>17043736000</v>
      </c>
      <c r="D24" s="5">
        <v>1499908647</v>
      </c>
      <c r="E24" s="5">
        <v>-10904501712</v>
      </c>
      <c r="F24" s="5">
        <v>-8900195866</v>
      </c>
      <c r="G24" s="9">
        <v>1048292343</v>
      </c>
      <c r="H24" s="9">
        <v>2165400403</v>
      </c>
      <c r="I24" s="9">
        <v>-2449195572</v>
      </c>
    </row>
    <row r="25" spans="1:9" x14ac:dyDescent="0.25">
      <c r="A25" s="21" t="s">
        <v>68</v>
      </c>
      <c r="B25" s="5">
        <v>10319176202</v>
      </c>
      <c r="C25" s="5">
        <v>9781574623</v>
      </c>
      <c r="D25" s="5">
        <v>4664642040</v>
      </c>
      <c r="E25" s="5">
        <v>23729754645</v>
      </c>
      <c r="F25" s="5">
        <v>28525265817</v>
      </c>
      <c r="G25" s="9">
        <v>-3594807053</v>
      </c>
      <c r="H25" s="9">
        <v>11973374670</v>
      </c>
      <c r="I25" s="9">
        <v>16180312589</v>
      </c>
    </row>
    <row r="26" spans="1:9" x14ac:dyDescent="0.25">
      <c r="A26" s="21" t="s">
        <v>69</v>
      </c>
      <c r="B26" s="5"/>
      <c r="C26" s="5"/>
      <c r="D26" s="5"/>
      <c r="E26" s="5"/>
      <c r="F26" s="5"/>
    </row>
    <row r="27" spans="1:9" x14ac:dyDescent="0.25">
      <c r="A27" s="21" t="s">
        <v>19</v>
      </c>
      <c r="B27" s="5">
        <v>125432765</v>
      </c>
      <c r="C27" s="5">
        <v>135303868</v>
      </c>
      <c r="D27" s="5">
        <v>-106889252</v>
      </c>
      <c r="E27" s="5">
        <v>109642569</v>
      </c>
      <c r="F27" s="5">
        <v>60444212</v>
      </c>
      <c r="G27" s="9">
        <v>-454878377</v>
      </c>
      <c r="H27" s="9">
        <v>-492161617</v>
      </c>
      <c r="I27" s="9">
        <v>-532750699</v>
      </c>
    </row>
    <row r="28" spans="1:9" x14ac:dyDescent="0.25">
      <c r="B28" s="6">
        <f t="shared" ref="B28:D28" si="2">SUM(B20:B27)</f>
        <v>2398796192</v>
      </c>
      <c r="C28" s="6">
        <f t="shared" si="2"/>
        <v>-779177914</v>
      </c>
      <c r="D28" s="6">
        <f t="shared" si="2"/>
        <v>2210656723</v>
      </c>
      <c r="E28" s="6">
        <f>SUM(E20:E27)</f>
        <v>703081787</v>
      </c>
      <c r="F28" s="6">
        <f>SUM(F20:F27)</f>
        <v>1774680501</v>
      </c>
      <c r="G28" s="6">
        <f t="shared" ref="G28:I28" si="3">SUM(G20:G27)</f>
        <v>-6352271011</v>
      </c>
      <c r="H28" s="6">
        <f t="shared" si="3"/>
        <v>3020988344</v>
      </c>
      <c r="I28" s="6">
        <f t="shared" si="3"/>
        <v>-2740843567</v>
      </c>
    </row>
    <row r="29" spans="1:9" x14ac:dyDescent="0.25">
      <c r="B29" s="6">
        <f t="shared" ref="B29:D29" si="4">B18+B28</f>
        <v>4338918517</v>
      </c>
      <c r="C29" s="6">
        <f t="shared" si="4"/>
        <v>3098104868</v>
      </c>
      <c r="D29" s="6">
        <f t="shared" si="4"/>
        <v>4081789790</v>
      </c>
      <c r="E29" s="6">
        <f>E18+E28</f>
        <v>2376197586</v>
      </c>
      <c r="F29" s="6">
        <f>F18+F28</f>
        <v>5191933913</v>
      </c>
      <c r="G29" s="6">
        <f t="shared" ref="G29:I29" si="5">G18+G28</f>
        <v>-4412268492</v>
      </c>
      <c r="H29" s="6">
        <f t="shared" si="5"/>
        <v>5086373717</v>
      </c>
      <c r="I29" s="6">
        <f t="shared" si="5"/>
        <v>2231444024</v>
      </c>
    </row>
    <row r="30" spans="1:9" x14ac:dyDescent="0.25">
      <c r="B30" s="6"/>
      <c r="C30" s="6"/>
      <c r="D30" s="6"/>
      <c r="E30" s="6"/>
      <c r="F30" s="6"/>
    </row>
    <row r="31" spans="1:9" ht="15.75" thickBot="1" x14ac:dyDescent="0.3">
      <c r="A31" s="24" t="s">
        <v>116</v>
      </c>
      <c r="B31" s="5"/>
      <c r="C31" s="5"/>
      <c r="D31" s="5"/>
      <c r="E31" s="5"/>
    </row>
    <row r="32" spans="1:9" ht="30" x14ac:dyDescent="0.25">
      <c r="A32" s="22" t="s">
        <v>70</v>
      </c>
      <c r="B32" s="5">
        <v>-616404452</v>
      </c>
      <c r="C32" s="5">
        <v>-2946029507</v>
      </c>
      <c r="D32" s="5">
        <v>-2586842021</v>
      </c>
      <c r="E32" s="5">
        <v>-3435427228</v>
      </c>
      <c r="F32" s="6">
        <v>-1403714461</v>
      </c>
      <c r="G32" s="9">
        <v>-2526545131</v>
      </c>
      <c r="H32" s="9">
        <v>-5914566413</v>
      </c>
      <c r="I32" s="9">
        <v>-4663078729</v>
      </c>
    </row>
    <row r="33" spans="1:9" ht="30" x14ac:dyDescent="0.25">
      <c r="A33" s="22" t="s">
        <v>71</v>
      </c>
      <c r="B33" s="5">
        <v>594196383</v>
      </c>
      <c r="C33" s="5">
        <v>588484961</v>
      </c>
      <c r="D33" s="5">
        <v>-7661968</v>
      </c>
      <c r="E33" s="5">
        <v>-128385609</v>
      </c>
      <c r="F33" s="6">
        <v>-127814320</v>
      </c>
      <c r="G33" s="9">
        <v>-5453722</v>
      </c>
      <c r="H33" s="9">
        <v>-5160429</v>
      </c>
      <c r="I33" s="9">
        <v>-7227639</v>
      </c>
    </row>
    <row r="34" spans="1:9" x14ac:dyDescent="0.25">
      <c r="A34" s="22" t="s">
        <v>76</v>
      </c>
      <c r="B34" s="5"/>
      <c r="C34" s="5"/>
      <c r="D34" s="5"/>
      <c r="E34" s="5"/>
      <c r="F34" s="6"/>
    </row>
    <row r="35" spans="1:9" x14ac:dyDescent="0.25">
      <c r="A35" s="21" t="s">
        <v>72</v>
      </c>
      <c r="B35" s="5">
        <v>-118809317</v>
      </c>
      <c r="C35" s="5">
        <v>-179173922</v>
      </c>
      <c r="D35" s="5">
        <v>-30464145</v>
      </c>
      <c r="E35" s="5">
        <v>-2092146019</v>
      </c>
      <c r="F35" s="6">
        <v>-2115328299</v>
      </c>
      <c r="G35" s="9">
        <v>-48700915</v>
      </c>
      <c r="H35" s="9">
        <v>-166319758</v>
      </c>
      <c r="I35" s="9">
        <v>-324367105</v>
      </c>
    </row>
    <row r="36" spans="1:9" x14ac:dyDescent="0.25">
      <c r="A36" s="21" t="s">
        <v>73</v>
      </c>
      <c r="B36" s="5">
        <v>715996</v>
      </c>
      <c r="C36" s="5">
        <v>2518934</v>
      </c>
      <c r="D36" s="5">
        <v>506400</v>
      </c>
      <c r="E36" s="5">
        <v>1169308</v>
      </c>
      <c r="F36" s="6">
        <v>1658088</v>
      </c>
      <c r="G36" s="9">
        <v>853775</v>
      </c>
      <c r="H36" s="9">
        <v>1077423</v>
      </c>
      <c r="I36" s="9">
        <v>1224588</v>
      </c>
    </row>
    <row r="37" spans="1:9" x14ac:dyDescent="0.25">
      <c r="B37" s="6">
        <f t="shared" ref="B37:D37" si="6">SUM(B32:B36)</f>
        <v>-140301390</v>
      </c>
      <c r="C37" s="6">
        <f t="shared" si="6"/>
        <v>-2534199534</v>
      </c>
      <c r="D37" s="6">
        <f t="shared" si="6"/>
        <v>-2624461734</v>
      </c>
      <c r="E37" s="6">
        <f>SUM(E32:E36)</f>
        <v>-5654789548</v>
      </c>
      <c r="F37" s="6">
        <f>SUM(F32:F36)</f>
        <v>-3645198992</v>
      </c>
      <c r="G37" s="6">
        <f t="shared" ref="G37:I37" si="7">SUM(G32:G36)</f>
        <v>-2579845993</v>
      </c>
      <c r="H37" s="6">
        <f t="shared" si="7"/>
        <v>-6084969177</v>
      </c>
      <c r="I37" s="6">
        <f t="shared" si="7"/>
        <v>-4993448885</v>
      </c>
    </row>
    <row r="38" spans="1:9" x14ac:dyDescent="0.25">
      <c r="B38" s="5"/>
      <c r="C38" s="5"/>
      <c r="D38" s="5"/>
      <c r="E38" s="5"/>
      <c r="F38" s="6"/>
    </row>
    <row r="39" spans="1:9" ht="15.75" thickBot="1" x14ac:dyDescent="0.3">
      <c r="A39" s="24" t="s">
        <v>117</v>
      </c>
      <c r="B39" s="5"/>
      <c r="C39" s="5"/>
      <c r="D39" s="5"/>
      <c r="E39" s="5"/>
      <c r="F39" s="6"/>
    </row>
    <row r="40" spans="1:9" ht="30" x14ac:dyDescent="0.25">
      <c r="A40" s="22" t="s">
        <v>13</v>
      </c>
      <c r="B40" s="5">
        <v>2036445681</v>
      </c>
      <c r="C40" s="5">
        <v>604045117</v>
      </c>
      <c r="D40" s="5">
        <v>-205421594</v>
      </c>
      <c r="E40" s="5">
        <v>851359110</v>
      </c>
      <c r="F40" s="6">
        <v>970522801</v>
      </c>
      <c r="G40" s="9">
        <v>25208073</v>
      </c>
      <c r="H40" s="9">
        <v>1577408412</v>
      </c>
      <c r="I40" s="9">
        <v>-43075790</v>
      </c>
    </row>
    <row r="41" spans="1:9" x14ac:dyDescent="0.25">
      <c r="A41" s="21" t="s">
        <v>74</v>
      </c>
      <c r="B41" s="5"/>
      <c r="C41" s="5"/>
      <c r="D41" s="5"/>
      <c r="E41" s="5"/>
      <c r="F41" s="6"/>
    </row>
    <row r="42" spans="1:9" x14ac:dyDescent="0.25">
      <c r="A42" s="21" t="s">
        <v>75</v>
      </c>
      <c r="B42" s="5"/>
      <c r="C42" s="5"/>
      <c r="D42" s="5"/>
      <c r="E42" s="5"/>
      <c r="F42" s="5"/>
    </row>
    <row r="43" spans="1:9" x14ac:dyDescent="0.25">
      <c r="A43" s="21" t="s">
        <v>130</v>
      </c>
      <c r="B43" s="5"/>
      <c r="C43" s="5">
        <v>5638219070</v>
      </c>
      <c r="D43" s="5"/>
      <c r="E43" s="5"/>
      <c r="F43" s="10"/>
    </row>
    <row r="44" spans="1:9" x14ac:dyDescent="0.25">
      <c r="A44" s="21" t="s">
        <v>76</v>
      </c>
      <c r="B44" s="5">
        <v>-1902377</v>
      </c>
      <c r="C44" s="5">
        <v>-2785276</v>
      </c>
      <c r="D44" s="5">
        <v>-786723</v>
      </c>
      <c r="E44" s="5">
        <v>-1523161</v>
      </c>
      <c r="F44" s="6">
        <v>-2207792</v>
      </c>
      <c r="G44" s="9">
        <v>-576257</v>
      </c>
      <c r="H44" s="9">
        <v>-1095853</v>
      </c>
      <c r="I44" s="9">
        <v>-1557070</v>
      </c>
    </row>
    <row r="45" spans="1:9" x14ac:dyDescent="0.25">
      <c r="A45" s="2"/>
      <c r="B45" s="6">
        <f t="shared" ref="B45:E45" si="8">SUM(B39:B44)</f>
        <v>2034543304</v>
      </c>
      <c r="C45" s="6">
        <f t="shared" si="8"/>
        <v>6239478911</v>
      </c>
      <c r="D45" s="6">
        <f t="shared" si="8"/>
        <v>-206208317</v>
      </c>
      <c r="E45" s="6">
        <f t="shared" si="8"/>
        <v>849835949</v>
      </c>
      <c r="F45" s="6">
        <f t="shared" ref="F45:I45" si="9">SUM(F39:F44)</f>
        <v>968315009</v>
      </c>
      <c r="G45" s="6">
        <f t="shared" si="9"/>
        <v>24631816</v>
      </c>
      <c r="H45" s="6">
        <f t="shared" si="9"/>
        <v>1576312559</v>
      </c>
      <c r="I45" s="6">
        <f t="shared" si="9"/>
        <v>-44632860</v>
      </c>
    </row>
    <row r="46" spans="1:9" x14ac:dyDescent="0.25">
      <c r="B46" s="5"/>
      <c r="C46" s="5"/>
      <c r="D46" s="5"/>
      <c r="E46" s="5"/>
      <c r="F46" s="6"/>
    </row>
    <row r="47" spans="1:9" x14ac:dyDescent="0.25">
      <c r="A47" s="19" t="s">
        <v>118</v>
      </c>
      <c r="B47" s="6">
        <f>B29+B37+B45</f>
        <v>6233160431</v>
      </c>
      <c r="C47" s="6">
        <f>C29+C37+C45</f>
        <v>6803384245</v>
      </c>
      <c r="D47" s="6">
        <f>D29+D37+D45</f>
        <v>1251119739</v>
      </c>
      <c r="E47" s="6">
        <f>E29+E37+E45</f>
        <v>-2428756013</v>
      </c>
      <c r="F47" s="6">
        <f>F29+F37+F45</f>
        <v>2515049930</v>
      </c>
      <c r="G47" s="6">
        <f t="shared" ref="G47:I47" si="10">G29+G37+G45</f>
        <v>-6967482669</v>
      </c>
      <c r="H47" s="6">
        <f t="shared" si="10"/>
        <v>577717099</v>
      </c>
      <c r="I47" s="6">
        <f t="shared" si="10"/>
        <v>-2806637721</v>
      </c>
    </row>
    <row r="48" spans="1:9" x14ac:dyDescent="0.25">
      <c r="A48" s="20" t="s">
        <v>123</v>
      </c>
      <c r="B48" s="5">
        <v>71486496</v>
      </c>
      <c r="C48" s="5">
        <v>96740981</v>
      </c>
      <c r="D48" s="5">
        <v>70306053</v>
      </c>
      <c r="E48" s="5">
        <v>7899175</v>
      </c>
      <c r="F48" s="6">
        <v>7795414</v>
      </c>
      <c r="G48" s="9">
        <v>35609676</v>
      </c>
      <c r="H48" s="9">
        <v>29294846</v>
      </c>
      <c r="I48" s="9">
        <v>-3307981</v>
      </c>
    </row>
    <row r="49" spans="1:9" x14ac:dyDescent="0.25">
      <c r="A49" s="20" t="s">
        <v>119</v>
      </c>
      <c r="B49" s="6">
        <v>23091914737</v>
      </c>
      <c r="C49" s="6">
        <v>23091914737</v>
      </c>
      <c r="D49" s="6">
        <v>29945046257</v>
      </c>
      <c r="E49" s="6">
        <v>29945046257</v>
      </c>
      <c r="F49" s="6">
        <v>29945046257</v>
      </c>
      <c r="G49" s="9">
        <v>28111991100</v>
      </c>
      <c r="H49" s="9">
        <v>28111991100</v>
      </c>
      <c r="I49" s="9">
        <v>28111991100</v>
      </c>
    </row>
    <row r="50" spans="1:9" x14ac:dyDescent="0.25">
      <c r="A50" s="19" t="s">
        <v>120</v>
      </c>
      <c r="B50" s="6">
        <f>SUM(B47:B49)</f>
        <v>29396561664</v>
      </c>
      <c r="C50" s="6">
        <f t="shared" ref="C50:G50" si="11">SUM(C47:C49)</f>
        <v>29992039963</v>
      </c>
      <c r="D50" s="6">
        <f t="shared" si="11"/>
        <v>31266472049</v>
      </c>
      <c r="E50" s="6">
        <f t="shared" si="11"/>
        <v>27524189419</v>
      </c>
      <c r="F50" s="6">
        <f t="shared" si="11"/>
        <v>32467891601</v>
      </c>
      <c r="G50" s="6">
        <f t="shared" si="11"/>
        <v>21180118107</v>
      </c>
      <c r="H50" s="6">
        <f>SUM(H47:H49)+2</f>
        <v>28719003047</v>
      </c>
      <c r="I50" s="6">
        <f>SUM(I47:I49)+2</f>
        <v>25302045400</v>
      </c>
    </row>
    <row r="51" spans="1:9" x14ac:dyDescent="0.25">
      <c r="A51" s="20" t="s">
        <v>121</v>
      </c>
      <c r="B51" s="17">
        <f>B29/B52</f>
        <v>7.6955479436523557</v>
      </c>
      <c r="C51" s="17">
        <f>C29/C52</f>
        <v>2.5919003920181063</v>
      </c>
      <c r="D51" s="17">
        <f>D29/D52</f>
        <v>3.414859408444177</v>
      </c>
      <c r="E51" s="17">
        <f>E29/E52</f>
        <v>1.9879467342374926</v>
      </c>
      <c r="F51" s="17">
        <f>F29/F52</f>
        <v>3.8782279000838802</v>
      </c>
      <c r="G51" s="17">
        <f t="shared" ref="G51:I51" si="12">G29/G52</f>
        <v>-3.2958398652743846</v>
      </c>
      <c r="H51" s="17">
        <f t="shared" si="12"/>
        <v>3.7993774169834564</v>
      </c>
      <c r="I51" s="17">
        <f t="shared" si="12"/>
        <v>1.5152960200650407</v>
      </c>
    </row>
    <row r="52" spans="1:9" x14ac:dyDescent="0.25">
      <c r="A52" s="19" t="s">
        <v>122</v>
      </c>
      <c r="B52" s="6">
        <f>'1'!B48/10</f>
        <v>563821907</v>
      </c>
      <c r="C52" s="6">
        <f>'1'!C48/10</f>
        <v>1195302442</v>
      </c>
      <c r="D52" s="6">
        <f>'1'!D48/10</f>
        <v>1195302442</v>
      </c>
      <c r="E52" s="6">
        <f>'1'!E48/10</f>
        <v>1195302442</v>
      </c>
      <c r="F52" s="6">
        <f>'1'!F48/10</f>
        <v>1338738735</v>
      </c>
      <c r="G52" s="6">
        <f>'1'!G48/10</f>
        <v>1338738735</v>
      </c>
      <c r="H52" s="6">
        <f>'1'!H48/10</f>
        <v>1338738735</v>
      </c>
      <c r="I52" s="6">
        <f>'1'!I48/10</f>
        <v>1472612608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7" sqref="L7"/>
    </sheetView>
  </sheetViews>
  <sheetFormatPr defaultRowHeight="15" x14ac:dyDescent="0.25"/>
  <cols>
    <col min="1" max="1" width="34.5703125" bestFit="1" customWidth="1"/>
    <col min="2" max="2" width="12.85546875" customWidth="1"/>
    <col min="3" max="3" width="14.5703125" customWidth="1"/>
    <col min="4" max="4" width="13.5703125" customWidth="1"/>
    <col min="5" max="5" width="13" customWidth="1"/>
    <col min="6" max="6" width="13.140625" customWidth="1"/>
  </cols>
  <sheetData>
    <row r="1" spans="1:6" x14ac:dyDescent="0.25">
      <c r="A1" s="2" t="s">
        <v>0</v>
      </c>
      <c r="C1" t="s">
        <v>100</v>
      </c>
    </row>
    <row r="2" spans="1:6" x14ac:dyDescent="0.25">
      <c r="A2" s="2" t="s">
        <v>80</v>
      </c>
    </row>
    <row r="3" spans="1:6" x14ac:dyDescent="0.25">
      <c r="A3" t="s">
        <v>99</v>
      </c>
    </row>
    <row r="4" spans="1:6" x14ac:dyDescent="0.25">
      <c r="B4" s="12" t="s">
        <v>85</v>
      </c>
      <c r="C4" s="12" t="s">
        <v>84</v>
      </c>
      <c r="D4" s="12" t="s">
        <v>86</v>
      </c>
      <c r="E4" s="12" t="s">
        <v>85</v>
      </c>
      <c r="F4" s="12" t="s">
        <v>84</v>
      </c>
    </row>
    <row r="5" spans="1:6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</row>
    <row r="6" spans="1:6" x14ac:dyDescent="0.25">
      <c r="A6" t="s">
        <v>124</v>
      </c>
      <c r="B6" s="8">
        <f>'2'!B7/'2'!B8</f>
        <v>0.3889348364333578</v>
      </c>
      <c r="C6" s="8">
        <f>'2'!C7/'2'!C8</f>
        <v>0.37067575046052165</v>
      </c>
      <c r="D6" s="8">
        <f>'2'!D7/'2'!D8</f>
        <v>0.25447218412800199</v>
      </c>
      <c r="E6" s="8">
        <f>'2'!E7/'2'!E8</f>
        <v>0.22617724158190966</v>
      </c>
      <c r="F6" s="8">
        <f>'2'!F7/'2'!F8</f>
        <v>0.22127028828329376</v>
      </c>
    </row>
    <row r="7" spans="1:6" x14ac:dyDescent="0.25">
      <c r="A7" t="s">
        <v>81</v>
      </c>
      <c r="B7" s="8">
        <f>'2'!B32/'2'!B16</f>
        <v>0.52902412806638655</v>
      </c>
      <c r="C7" s="8">
        <f>'2'!C32/'2'!C16</f>
        <v>0.5111645037811462</v>
      </c>
      <c r="D7" s="8">
        <f>'2'!D32/'2'!D16</f>
        <v>0.48652338526770783</v>
      </c>
      <c r="E7" s="8">
        <f>'2'!E32/'2'!E16</f>
        <v>0.43536669115070081</v>
      </c>
      <c r="F7" s="8">
        <f>'2'!F32/'2'!F16</f>
        <v>0.43777490777288236</v>
      </c>
    </row>
    <row r="8" spans="1:6" x14ac:dyDescent="0.25">
      <c r="A8" t="s">
        <v>82</v>
      </c>
      <c r="B8" s="8">
        <f>'2'!B47/'2'!B16</f>
        <v>0.17394265853183272</v>
      </c>
      <c r="C8" s="8">
        <f>'2'!C47/'2'!C16</f>
        <v>0.19598583209384568</v>
      </c>
      <c r="D8" s="8">
        <f>'2'!D47/'2'!D16</f>
        <v>0.17248260650972502</v>
      </c>
      <c r="E8" s="8">
        <f>'2'!E47/'2'!E16</f>
        <v>0.14145036045312798</v>
      </c>
      <c r="F8" s="8">
        <f>'2'!F47/'2'!F16</f>
        <v>0.13133589583935051</v>
      </c>
    </row>
    <row r="9" spans="1:6" x14ac:dyDescent="0.25">
      <c r="A9" t="s">
        <v>125</v>
      </c>
      <c r="B9" s="8">
        <f>'2'!B47/'1'!B29</f>
        <v>3.6539134186316297E-3</v>
      </c>
      <c r="C9" s="8">
        <f>'2'!C47/'1'!C29</f>
        <v>5.7621182822085622E-3</v>
      </c>
      <c r="D9" s="8">
        <f>'2'!D47/'1'!D29</f>
        <v>1.3451215849868516E-3</v>
      </c>
      <c r="E9" s="8">
        <f>'2'!E47/'1'!E29</f>
        <v>2.0900757205820179E-3</v>
      </c>
      <c r="F9" s="8">
        <f>'2'!F47/'1'!F29</f>
        <v>2.8150022298852281E-3</v>
      </c>
    </row>
    <row r="10" spans="1:6" x14ac:dyDescent="0.25">
      <c r="A10" t="s">
        <v>126</v>
      </c>
      <c r="B10" s="8">
        <f>'2'!B47/'1'!B29</f>
        <v>3.6539134186316297E-3</v>
      </c>
      <c r="C10" s="8">
        <f>'2'!C47/'1'!C29</f>
        <v>5.7621182822085622E-3</v>
      </c>
      <c r="D10" s="8">
        <f>'2'!D47/'1'!D29</f>
        <v>1.3451215849868516E-3</v>
      </c>
      <c r="E10" s="8">
        <f>'2'!E47/'1'!E29</f>
        <v>2.0900757205820179E-3</v>
      </c>
      <c r="F10" s="8">
        <f>'2'!F47/'1'!F29</f>
        <v>2.8150022298852281E-3</v>
      </c>
    </row>
    <row r="11" spans="1:6" x14ac:dyDescent="0.25">
      <c r="A11" t="s">
        <v>83</v>
      </c>
      <c r="B11" s="11">
        <v>0.1037</v>
      </c>
      <c r="C11" s="11">
        <v>0.1014</v>
      </c>
      <c r="D11" s="11">
        <v>0.1007</v>
      </c>
      <c r="E11" s="11">
        <v>0.1125</v>
      </c>
      <c r="F11" s="11">
        <v>0.12570000000000001</v>
      </c>
    </row>
    <row r="12" spans="1:6" x14ac:dyDescent="0.25">
      <c r="A12" t="s">
        <v>127</v>
      </c>
      <c r="B12" s="11">
        <v>3.7699999999999997E-2</v>
      </c>
      <c r="C12" s="11">
        <v>4.9500000000000002E-2</v>
      </c>
      <c r="D12" s="11">
        <v>6.4600000000000005E-2</v>
      </c>
      <c r="E12" s="11">
        <v>5.2900000000000003E-2</v>
      </c>
      <c r="F12" s="11">
        <v>6.4000000000000001E-2</v>
      </c>
    </row>
    <row r="13" spans="1:6" x14ac:dyDescent="0.25">
      <c r="A13" t="s">
        <v>128</v>
      </c>
      <c r="B13" s="11">
        <v>0.76100000000000001</v>
      </c>
      <c r="C13" s="11">
        <v>0.78800000000000003</v>
      </c>
      <c r="D13" s="11">
        <v>0.84</v>
      </c>
      <c r="E13" s="11">
        <v>0.81599999999999995</v>
      </c>
      <c r="F13" s="11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2018-11-05T10:19:26Z</dcterms:created>
  <dcterms:modified xsi:type="dcterms:W3CDTF">2020-04-12T14:32:14Z</dcterms:modified>
</cp:coreProperties>
</file>