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Q\"/>
    </mc:Choice>
  </mc:AlternateContent>
  <bookViews>
    <workbookView xWindow="120" yWindow="75" windowWidth="10515" windowHeight="750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54" i="3" l="1"/>
  <c r="I47" i="3"/>
  <c r="I39" i="3"/>
  <c r="I31" i="3"/>
  <c r="I18" i="3"/>
  <c r="I41" i="2"/>
  <c r="I38" i="2"/>
  <c r="I33" i="2"/>
  <c r="I27" i="2"/>
  <c r="I14" i="2"/>
  <c r="I7" i="2"/>
  <c r="I52" i="1"/>
  <c r="I47" i="1"/>
  <c r="I51" i="1" s="1"/>
  <c r="I40" i="1"/>
  <c r="I23" i="1"/>
  <c r="I19" i="1"/>
  <c r="I10" i="1"/>
  <c r="I32" i="3" l="1"/>
  <c r="I53" i="3" s="1"/>
  <c r="I28" i="2"/>
  <c r="I34" i="2" s="1"/>
  <c r="I39" i="2" s="1"/>
  <c r="I40" i="2" s="1"/>
  <c r="I48" i="1"/>
  <c r="I27" i="1"/>
  <c r="G40" i="1"/>
  <c r="G38" i="1"/>
  <c r="D38" i="1"/>
  <c r="H38" i="1"/>
  <c r="G19" i="1"/>
  <c r="F27" i="1"/>
  <c r="E27" i="1"/>
  <c r="F23" i="1"/>
  <c r="F14" i="1"/>
  <c r="G14" i="1"/>
  <c r="H14" i="1"/>
  <c r="I49" i="3" l="1"/>
  <c r="I52" i="3" s="1"/>
  <c r="H19" i="1"/>
  <c r="G52" i="1"/>
  <c r="H52" i="1"/>
  <c r="G47" i="1"/>
  <c r="G51" i="1" s="1"/>
  <c r="H47" i="1"/>
  <c r="H51" i="1" s="1"/>
  <c r="H40" i="1"/>
  <c r="H23" i="1"/>
  <c r="G23" i="1"/>
  <c r="G27" i="1" s="1"/>
  <c r="G10" i="1"/>
  <c r="H10" i="1"/>
  <c r="G41" i="2"/>
  <c r="H41" i="2"/>
  <c r="G38" i="2"/>
  <c r="H38" i="2"/>
  <c r="G33" i="2"/>
  <c r="H33" i="2"/>
  <c r="G27" i="2"/>
  <c r="H27" i="2"/>
  <c r="G7" i="2"/>
  <c r="G14" i="2" s="1"/>
  <c r="H7" i="2"/>
  <c r="H14" i="2" s="1"/>
  <c r="G54" i="3"/>
  <c r="H54" i="3"/>
  <c r="G47" i="3"/>
  <c r="H47" i="3"/>
  <c r="G39" i="3"/>
  <c r="H39" i="3"/>
  <c r="G31" i="3"/>
  <c r="H31" i="3"/>
  <c r="G18" i="3"/>
  <c r="H18" i="3"/>
  <c r="H32" i="3" l="1"/>
  <c r="H53" i="3" s="1"/>
  <c r="H28" i="2"/>
  <c r="H34" i="2" s="1"/>
  <c r="H39" i="2" s="1"/>
  <c r="H40" i="2" s="1"/>
  <c r="H48" i="1"/>
  <c r="H27" i="1"/>
  <c r="G32" i="3"/>
  <c r="G49" i="3" s="1"/>
  <c r="G52" i="3" s="1"/>
  <c r="G28" i="2"/>
  <c r="G34" i="2" s="1"/>
  <c r="G39" i="2" s="1"/>
  <c r="G40" i="2" s="1"/>
  <c r="C52" i="1"/>
  <c r="D52" i="1"/>
  <c r="E52" i="1"/>
  <c r="F52" i="1"/>
  <c r="B52" i="1"/>
  <c r="C41" i="2"/>
  <c r="D41" i="2"/>
  <c r="E41" i="2"/>
  <c r="F41" i="2"/>
  <c r="B41" i="2"/>
  <c r="B7" i="2"/>
  <c r="C7" i="2"/>
  <c r="D7" i="2"/>
  <c r="E7" i="2"/>
  <c r="F7" i="2"/>
  <c r="C54" i="3"/>
  <c r="D54" i="3"/>
  <c r="E54" i="3"/>
  <c r="F54" i="3"/>
  <c r="B54" i="3"/>
  <c r="H49" i="3" l="1"/>
  <c r="H52" i="3" s="1"/>
  <c r="G53" i="3"/>
  <c r="C14" i="2"/>
  <c r="E33" i="2"/>
  <c r="B19" i="1"/>
  <c r="B14" i="1"/>
  <c r="C14" i="1"/>
  <c r="C19" i="1"/>
  <c r="D40" i="1"/>
  <c r="D19" i="1"/>
  <c r="E19" i="1"/>
  <c r="E14" i="1"/>
  <c r="D14" i="1"/>
  <c r="E38" i="1"/>
  <c r="E40" i="1" s="1"/>
  <c r="C6" i="4" l="1"/>
  <c r="E14" i="2"/>
  <c r="F47" i="3"/>
  <c r="E47" i="3"/>
  <c r="D47" i="3"/>
  <c r="C47" i="3"/>
  <c r="B47" i="3"/>
  <c r="F39" i="3"/>
  <c r="E39" i="3"/>
  <c r="D39" i="3"/>
  <c r="C39" i="3"/>
  <c r="B39" i="3"/>
  <c r="F31" i="3"/>
  <c r="E31" i="3"/>
  <c r="D31" i="3"/>
  <c r="C31" i="3"/>
  <c r="B31" i="3"/>
  <c r="F18" i="3"/>
  <c r="E18" i="3"/>
  <c r="D18" i="3"/>
  <c r="C18" i="3"/>
  <c r="B18" i="3"/>
  <c r="F38" i="2"/>
  <c r="E38" i="2"/>
  <c r="D38" i="2"/>
  <c r="C38" i="2"/>
  <c r="B38" i="2"/>
  <c r="F33" i="2"/>
  <c r="D33" i="2"/>
  <c r="C33" i="2"/>
  <c r="B33" i="2"/>
  <c r="F27" i="2"/>
  <c r="E27" i="2"/>
  <c r="D27" i="2"/>
  <c r="C27" i="2"/>
  <c r="B27" i="2"/>
  <c r="D6" i="4" l="1"/>
  <c r="D14" i="2"/>
  <c r="D28" i="2" s="1"/>
  <c r="D34" i="2" s="1"/>
  <c r="D39" i="2" s="1"/>
  <c r="F6" i="4"/>
  <c r="F14" i="2"/>
  <c r="F28" i="2" s="1"/>
  <c r="B6" i="4"/>
  <c r="B14" i="2"/>
  <c r="B28" i="2" s="1"/>
  <c r="B34" i="2" s="1"/>
  <c r="B39" i="2" s="1"/>
  <c r="B32" i="3"/>
  <c r="B49" i="3" s="1"/>
  <c r="B52" i="3" s="1"/>
  <c r="C32" i="3"/>
  <c r="C49" i="3" s="1"/>
  <c r="C52" i="3" s="1"/>
  <c r="E32" i="3"/>
  <c r="F32" i="3"/>
  <c r="D32" i="3"/>
  <c r="D49" i="3" s="1"/>
  <c r="D52" i="3" s="1"/>
  <c r="E28" i="2"/>
  <c r="E34" i="2" s="1"/>
  <c r="E6" i="4"/>
  <c r="C28" i="2"/>
  <c r="C47" i="1"/>
  <c r="B38" i="1"/>
  <c r="B40" i="1" s="1"/>
  <c r="C38" i="1"/>
  <c r="C40" i="1" s="1"/>
  <c r="B47" i="1"/>
  <c r="D47" i="1"/>
  <c r="E47" i="1"/>
  <c r="B23" i="1"/>
  <c r="C23" i="1"/>
  <c r="D23" i="1"/>
  <c r="E23" i="1"/>
  <c r="B10" i="1"/>
  <c r="C10" i="1"/>
  <c r="C27" i="1" s="1"/>
  <c r="D10" i="1"/>
  <c r="E10" i="1"/>
  <c r="F47" i="1"/>
  <c r="F38" i="1"/>
  <c r="F40" i="1" s="1"/>
  <c r="F19" i="1"/>
  <c r="F10" i="1"/>
  <c r="B53" i="3" l="1"/>
  <c r="C53" i="3"/>
  <c r="B27" i="1"/>
  <c r="F49" i="3"/>
  <c r="F52" i="3" s="1"/>
  <c r="F53" i="3"/>
  <c r="E49" i="3"/>
  <c r="E52" i="3" s="1"/>
  <c r="E53" i="3"/>
  <c r="D53" i="3"/>
  <c r="B7" i="4"/>
  <c r="D7" i="4"/>
  <c r="C34" i="2"/>
  <c r="C39" i="2" s="1"/>
  <c r="C7" i="4"/>
  <c r="E39" i="2"/>
  <c r="E10" i="4" s="1"/>
  <c r="E7" i="4"/>
  <c r="B40" i="2"/>
  <c r="B8" i="4"/>
  <c r="D40" i="2"/>
  <c r="D8" i="4"/>
  <c r="F34" i="2"/>
  <c r="F39" i="2" s="1"/>
  <c r="F10" i="4" s="1"/>
  <c r="F7" i="4"/>
  <c r="E51" i="1"/>
  <c r="F51" i="1"/>
  <c r="D51" i="1"/>
  <c r="D10" i="4"/>
  <c r="C51" i="1"/>
  <c r="B51" i="1"/>
  <c r="B10" i="4"/>
  <c r="F48" i="1"/>
  <c r="B48" i="1"/>
  <c r="C48" i="1"/>
  <c r="D48" i="1"/>
  <c r="D27" i="1"/>
  <c r="E48" i="1"/>
  <c r="F9" i="4" l="1"/>
  <c r="C40" i="2"/>
  <c r="C8" i="4"/>
  <c r="E40" i="2"/>
  <c r="E8" i="4"/>
  <c r="E9" i="4"/>
  <c r="C10" i="4"/>
  <c r="F40" i="2"/>
  <c r="F8" i="4"/>
  <c r="C9" i="4"/>
  <c r="D9" i="4"/>
  <c r="B9" i="4"/>
  <c r="G48" i="1"/>
</calcChain>
</file>

<file path=xl/sharedStrings.xml><?xml version="1.0" encoding="utf-8"?>
<sst xmlns="http://schemas.openxmlformats.org/spreadsheetml/2006/main" count="156" uniqueCount="126">
  <si>
    <t>IPDC Finance Limited</t>
  </si>
  <si>
    <t>Cash</t>
  </si>
  <si>
    <t>In hand</t>
  </si>
  <si>
    <t>Balance with Bnagladesh Bank &amp; its agent banks</t>
  </si>
  <si>
    <t xml:space="preserve">In Bangladesh </t>
  </si>
  <si>
    <t xml:space="preserve">Outside Bangladesh </t>
  </si>
  <si>
    <t>Investments</t>
  </si>
  <si>
    <t>Governments  Securities</t>
  </si>
  <si>
    <t>Other investmnets</t>
  </si>
  <si>
    <t>Bills purcahsed and discounted</t>
  </si>
  <si>
    <t>Loans ,cash credits , overdrafts etc</t>
  </si>
  <si>
    <t>Current accounts and other accounts &amp; agents</t>
  </si>
  <si>
    <t>Bills paayable</t>
  </si>
  <si>
    <t>Saving payable</t>
  </si>
  <si>
    <t xml:space="preserve">Piad up capital </t>
  </si>
  <si>
    <t>Share premium</t>
  </si>
  <si>
    <t>Statutotry reserve</t>
  </si>
  <si>
    <t>Asests revaluation reserve</t>
  </si>
  <si>
    <t>Retained earning</t>
  </si>
  <si>
    <t>Interest Income</t>
  </si>
  <si>
    <t>Less: Interst paid on deposits 7 borrowing etc</t>
  </si>
  <si>
    <t>Investment income</t>
  </si>
  <si>
    <t xml:space="preserve">Commssion ,exchange &amp; brokerage </t>
  </si>
  <si>
    <t>Other operatimg income</t>
  </si>
  <si>
    <t>Salary &amp; allowances</t>
  </si>
  <si>
    <t>Rent ,taxes, insurance,electricity etc</t>
  </si>
  <si>
    <t>Legal expenses</t>
  </si>
  <si>
    <t>Posage ,stamp ,telecommunication etc</t>
  </si>
  <si>
    <t>Stationery , printing ,advertisement etc</t>
  </si>
  <si>
    <t>managing .Directors salary &amp; allowances</t>
  </si>
  <si>
    <t xml:space="preserve">Directors fees </t>
  </si>
  <si>
    <t xml:space="preserve">Auditors fees </t>
  </si>
  <si>
    <t>Charge on laon loss</t>
  </si>
  <si>
    <t>Depreciation repair of assests</t>
  </si>
  <si>
    <t>Other expense</t>
  </si>
  <si>
    <t>Provision for loans &amp; advances</t>
  </si>
  <si>
    <t>Porvision for diminution in value of in vestments</t>
  </si>
  <si>
    <t xml:space="preserve"> Other provison </t>
  </si>
  <si>
    <t>Current tax</t>
  </si>
  <si>
    <t>Deferred tax</t>
  </si>
  <si>
    <t>Interst received</t>
  </si>
  <si>
    <t>Interst paid</t>
  </si>
  <si>
    <t>Dividend received</t>
  </si>
  <si>
    <t>Fee &amp; commisssion received</t>
  </si>
  <si>
    <t>Recovers of loan previously written off</t>
  </si>
  <si>
    <t>Payment to employees</t>
  </si>
  <si>
    <t>Payment to supplies</t>
  </si>
  <si>
    <t>Income taxes paid</t>
  </si>
  <si>
    <t>Receipts from other operating activiites</t>
  </si>
  <si>
    <t>Payment foro othe operating actiivites</t>
  </si>
  <si>
    <t>Statutory deposit</t>
  </si>
  <si>
    <t>Sale of trading securities</t>
  </si>
  <si>
    <t>Loans &amp; advances to other banks</t>
  </si>
  <si>
    <t>Loans &amp; advances to customers</t>
  </si>
  <si>
    <t>Other assests</t>
  </si>
  <si>
    <t>Deposits from other banks &amp; financial institutions</t>
  </si>
  <si>
    <t>Deposits from customers</t>
  </si>
  <si>
    <t>Trading liabiliiites</t>
  </si>
  <si>
    <t>Other Liabiliites</t>
  </si>
  <si>
    <t xml:space="preserve">Proceeds from sale of securities </t>
  </si>
  <si>
    <t>Payments for purcahse of securiites</t>
  </si>
  <si>
    <t>Slae proceeds of property,plany &amp; equipment</t>
  </si>
  <si>
    <t>Net increse on purchase property ,plant  &amp; equipmnet</t>
  </si>
  <si>
    <t>Receipts from issue of loan &amp; debt securiites</t>
  </si>
  <si>
    <t>Payment for redemtion of loan &amp; debt securities</t>
  </si>
  <si>
    <t>Receipts from issue of ordinary share</t>
  </si>
  <si>
    <t>Dividends paid in cash</t>
  </si>
  <si>
    <t>Term deposit</t>
  </si>
  <si>
    <t>Bearer cerificate o fdeposit</t>
  </si>
  <si>
    <t>Other deposit</t>
  </si>
  <si>
    <t>Other liabiliites account of customer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</si>
  <si>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</si>
  <si>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</si>
  <si>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</si>
  <si>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</si>
  <si>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</si>
  <si>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</si>
  <si>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</si>
  <si>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Reciepts /payments of long term loan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</si>
  <si>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</si>
  <si>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</si>
  <si>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</si>
  <si>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</si>
  <si>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</si>
  <si>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</si>
  <si>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</si>
  <si>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</si>
  <si>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</si>
  <si>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</si>
  <si>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</si>
  <si>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</si>
  <si>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</si>
  <si>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</si>
  <si>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</si>
  <si>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</si>
  <si>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</si>
  <si>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</si>
  <si>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</si>
  <si>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</si>
  <si>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</si>
  <si>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</si>
  <si>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</si>
  <si>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</si>
  <si>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</si>
  <si>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</si>
  <si>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Property and Assets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</si>
  <si>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</si>
  <si>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</si>
  <si>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</si>
  <si>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</si>
  <si>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</si>
  <si>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</si>
  <si>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</si>
  <si>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</si>
  <si>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</si>
  <si>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</si>
  <si>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</si>
  <si>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</si>
  <si>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Net assets value per share</t>
  </si>
  <si>
    <t>Shares to calculate NAVPS</t>
  </si>
  <si>
    <t>As at Quarter end</t>
  </si>
  <si>
    <t>Quarter 4</t>
  </si>
  <si>
    <t>Quarter 5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</si>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</sst>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1" applyNumberFormat="1" applyFont="1"/>
    <xf numFmtId="164" fontId="2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2" fillId="0" borderId="0" xfId="0" applyNumberFormat="1" applyFont="1"/>
    <xf numFmtId="10" fontId="0" fillId="0" borderId="0" xfId="2" applyNumberFormat="1" applyFont="1"/>
    <xf numFmtId="43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1" fillId="0" borderId="0" xfId="1" applyNumberFormat="1" applyFont="1"/>
    <xf numFmtId="164" fontId="0" fillId="0" borderId="0" xfId="1" applyNumberFormat="1" applyFont="1" applyFill="1" applyAlignment="1">
      <alignment horizontal="right"/>
    </xf>
    <xf numFmtId="0" fontId="2" fillId="0" borderId="1" xfId="0" applyFont="1" applyBorder="1"/>
    <xf numFmtId="0" fontId="6" fillId="0" borderId="0" xfId="0" applyFont="1" applyBorder="1"/>
    <xf numFmtId="0" fontId="6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7" fillId="0" borderId="0" xfId="0" applyFont="1"/>
    <xf numFmtId="15" fontId="3" fillId="0" borderId="0" xfId="0" applyNumberFormat="1" applyFont="1" applyAlignment="1">
      <alignment horizontal="right"/>
    </xf>
    <xf numFmtId="15" fontId="0" fillId="0" borderId="0" xfId="0" applyNumberFormat="1"/>
    <xf numFmtId="0" fontId="2" fillId="0" borderId="0" xfId="0" applyFont="1" applyAlignment="1">
      <alignment horizontal="right"/>
    </xf>
    <xf numFmtId="15" fontId="2" fillId="0" borderId="0" xfId="0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2181225</xdr:colOff>
      <xdr:row>12</xdr:row>
      <xdr:rowOff>95250</xdr:rowOff>
    </xdr:from>
    <xdr:to>
      <xdr:col>1</xdr:col>
      <xdr:colOff>1012826</xdr:colOff>
      <xdr:row>14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33805" t="-1111470" r="94597" b="929041"/>
        <a:stretch/>
      </xdr:blipFill>
      <xdr:spPr bwMode="auto">
        <a:xfrm>
          <a:off x="2181225" y="2057400"/>
          <a:ext cx="1736726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xSplit="1" ySplit="5" topLeftCell="H42" activePane="bottomRight" state="frozen"/>
      <selection pane="topRight" activeCell="B1" sqref="B1"/>
      <selection pane="bottomLeft" activeCell="A4" sqref="A4"/>
      <selection pane="bottomRight" activeCell="I47" sqref="I47"/>
    </sheetView>
  </sheetViews>
  <sheetFormatPr defaultRowHeight="15" x14ac:dyDescent="0.25"/>
  <cols>
    <col min="1" max="1" width="43.5703125" customWidth="1"/>
    <col min="2" max="2" width="15.85546875" customWidth="1"/>
    <col min="3" max="3" width="14.85546875" customWidth="1"/>
    <col min="4" max="4" width="15" customWidth="1"/>
    <col min="5" max="5" width="16.42578125" customWidth="1"/>
    <col min="6" max="6" width="17.7109375" customWidth="1"/>
    <col min="7" max="7" width="16.28515625" customWidth="1"/>
    <col min="8" max="9" width="18" bestFit="1" customWidth="1"/>
  </cols>
  <sheetData>
    <row r="1" spans="1:9" x14ac:dyDescent="0.25">
      <c r="A1" s="1" t="s">
        <v>0</v>
      </c>
    </row>
    <row r="2" spans="1:9" x14ac:dyDescent="0.25">
      <c r="A2" s="1" t="s">
        <v>123</v>
      </c>
      <c r="B2" s="15"/>
      <c r="C2" s="15"/>
      <c r="D2" s="15"/>
      <c r="E2" s="15"/>
      <c r="F2" s="15"/>
    </row>
    <row r="3" spans="1:9" x14ac:dyDescent="0.25">
      <c r="A3" t="s">
        <v>120</v>
      </c>
    </row>
    <row r="4" spans="1:9" ht="18.75" x14ac:dyDescent="0.3">
      <c r="A4" s="24"/>
      <c r="B4" s="15" t="s">
        <v>76</v>
      </c>
      <c r="C4" s="15" t="s">
        <v>75</v>
      </c>
      <c r="D4" s="15" t="s">
        <v>77</v>
      </c>
      <c r="E4" s="15" t="s">
        <v>76</v>
      </c>
      <c r="F4" s="15" t="s">
        <v>75</v>
      </c>
      <c r="G4" s="15" t="s">
        <v>77</v>
      </c>
      <c r="H4" s="15" t="s">
        <v>76</v>
      </c>
      <c r="I4" s="27" t="s">
        <v>75</v>
      </c>
    </row>
    <row r="5" spans="1:9" ht="15.75" x14ac:dyDescent="0.25">
      <c r="B5" s="25">
        <v>42916</v>
      </c>
      <c r="C5" s="25">
        <v>43008</v>
      </c>
      <c r="D5" s="25">
        <v>43190</v>
      </c>
      <c r="E5" s="25">
        <v>43281</v>
      </c>
      <c r="F5" s="25">
        <v>43373</v>
      </c>
      <c r="G5" s="26">
        <v>43555</v>
      </c>
      <c r="H5" s="26">
        <v>43646</v>
      </c>
      <c r="I5" s="28">
        <v>43738</v>
      </c>
    </row>
    <row r="6" spans="1:9" x14ac:dyDescent="0.25">
      <c r="A6" s="23" t="s">
        <v>105</v>
      </c>
      <c r="B6" s="7"/>
      <c r="C6" s="7"/>
      <c r="D6" s="7"/>
      <c r="E6" s="7"/>
      <c r="F6" s="7"/>
    </row>
    <row r="7" spans="1:9" x14ac:dyDescent="0.25">
      <c r="A7" s="20" t="s">
        <v>1</v>
      </c>
      <c r="B7" s="7"/>
      <c r="C7" s="7"/>
      <c r="D7" s="7"/>
      <c r="E7" s="7"/>
      <c r="F7" s="7"/>
    </row>
    <row r="8" spans="1:9" x14ac:dyDescent="0.25">
      <c r="A8" t="s">
        <v>2</v>
      </c>
      <c r="B8" s="7">
        <v>295000</v>
      </c>
      <c r="C8" s="7">
        <v>370000</v>
      </c>
      <c r="D8" s="7">
        <v>370000</v>
      </c>
      <c r="E8" s="7">
        <v>370000</v>
      </c>
      <c r="F8" s="7">
        <v>370000</v>
      </c>
      <c r="G8" s="29">
        <v>395000</v>
      </c>
      <c r="H8" s="7">
        <v>395000</v>
      </c>
      <c r="I8" s="7">
        <v>395000</v>
      </c>
    </row>
    <row r="9" spans="1:9" x14ac:dyDescent="0.25">
      <c r="A9" t="s">
        <v>3</v>
      </c>
      <c r="B9" s="7">
        <v>312413675</v>
      </c>
      <c r="C9" s="7">
        <v>358346623</v>
      </c>
      <c r="D9" s="7">
        <v>418407015</v>
      </c>
      <c r="E9" s="7">
        <v>476102681</v>
      </c>
      <c r="F9" s="7">
        <v>497920478</v>
      </c>
      <c r="G9" s="29">
        <v>461403002</v>
      </c>
      <c r="H9" s="7">
        <v>590676286</v>
      </c>
      <c r="I9" s="7">
        <v>680752922</v>
      </c>
    </row>
    <row r="10" spans="1:9" x14ac:dyDescent="0.25">
      <c r="B10" s="8">
        <f t="shared" ref="B10:E10" si="0">SUM(B8:B9)</f>
        <v>312708675</v>
      </c>
      <c r="C10" s="8">
        <f t="shared" si="0"/>
        <v>358716623</v>
      </c>
      <c r="D10" s="8">
        <f t="shared" si="0"/>
        <v>418777015</v>
      </c>
      <c r="E10" s="8">
        <f t="shared" si="0"/>
        <v>476472681</v>
      </c>
      <c r="F10" s="8">
        <f>SUM(F8:F9)</f>
        <v>498290478</v>
      </c>
      <c r="G10" s="8">
        <f t="shared" ref="G10:I10" si="1">SUM(G8:G9)</f>
        <v>461798002</v>
      </c>
      <c r="H10" s="8">
        <f t="shared" si="1"/>
        <v>591071286</v>
      </c>
      <c r="I10" s="8">
        <f t="shared" si="1"/>
        <v>681147922</v>
      </c>
    </row>
    <row r="11" spans="1:9" x14ac:dyDescent="0.25">
      <c r="A11" s="21" t="s">
        <v>106</v>
      </c>
      <c r="B11" s="7">
        <v>1582694961</v>
      </c>
      <c r="C11" s="7">
        <v>1703723677</v>
      </c>
      <c r="D11" s="7">
        <v>2796454588</v>
      </c>
      <c r="E11" s="7">
        <v>3137500817</v>
      </c>
      <c r="F11" s="7">
        <v>2973904699</v>
      </c>
      <c r="G11" s="29">
        <v>2839436677</v>
      </c>
      <c r="H11" s="7">
        <v>4325248841</v>
      </c>
      <c r="I11" s="7">
        <v>6685517299</v>
      </c>
    </row>
    <row r="12" spans="1:9" x14ac:dyDescent="0.25">
      <c r="A12" t="s">
        <v>4</v>
      </c>
      <c r="B12" s="7"/>
      <c r="C12" s="7"/>
      <c r="D12" s="7"/>
      <c r="E12" s="7"/>
      <c r="F12" s="7"/>
    </row>
    <row r="13" spans="1:9" x14ac:dyDescent="0.25">
      <c r="A13" t="s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9" x14ac:dyDescent="0.25">
      <c r="B14" s="8">
        <f>SUM(B11:B13)</f>
        <v>1582694961</v>
      </c>
      <c r="C14" s="8">
        <f>SUM(C11:C13)</f>
        <v>1703723677</v>
      </c>
      <c r="D14" s="8">
        <f>SUM(D11:D13)</f>
        <v>2796454588</v>
      </c>
      <c r="E14" s="8">
        <f>SUM(E11:E13)</f>
        <v>3137500817</v>
      </c>
      <c r="F14" s="8">
        <f t="shared" ref="F14:G14" si="2">SUM(F11:F13)</f>
        <v>2973904699</v>
      </c>
      <c r="G14" s="8">
        <f t="shared" si="2"/>
        <v>2839436677</v>
      </c>
      <c r="H14" s="8">
        <f t="shared" ref="H14" si="3">SUM(H12:H13)</f>
        <v>0</v>
      </c>
    </row>
    <row r="15" spans="1:9" x14ac:dyDescent="0.25">
      <c r="A15" s="21" t="s">
        <v>107</v>
      </c>
      <c r="B15" s="7">
        <v>0</v>
      </c>
      <c r="C15" s="7">
        <v>0</v>
      </c>
      <c r="D15" s="7"/>
      <c r="E15" s="7">
        <v>0</v>
      </c>
      <c r="F15" s="7">
        <v>0</v>
      </c>
    </row>
    <row r="16" spans="1:9" x14ac:dyDescent="0.25">
      <c r="A16" s="21" t="s">
        <v>6</v>
      </c>
      <c r="B16" s="7">
        <v>737732580</v>
      </c>
      <c r="C16" s="7">
        <v>662732580</v>
      </c>
      <c r="D16" s="7">
        <v>658995080</v>
      </c>
      <c r="E16" s="7"/>
      <c r="F16" s="7">
        <v>0</v>
      </c>
    </row>
    <row r="17" spans="1:9" x14ac:dyDescent="0.25">
      <c r="A17" t="s">
        <v>7</v>
      </c>
      <c r="B17" s="7"/>
      <c r="C17" s="7"/>
      <c r="D17" s="7"/>
      <c r="E17" s="7"/>
      <c r="F17" s="7"/>
    </row>
    <row r="18" spans="1:9" x14ac:dyDescent="0.25">
      <c r="A18" t="s">
        <v>8</v>
      </c>
      <c r="B18" s="7"/>
      <c r="C18" s="7"/>
      <c r="D18" s="7"/>
      <c r="E18" s="7">
        <v>616891592</v>
      </c>
      <c r="F18" s="7">
        <v>676358367</v>
      </c>
      <c r="G18" s="29">
        <v>864981961</v>
      </c>
      <c r="H18" s="7">
        <v>941825206</v>
      </c>
      <c r="I18" s="7">
        <v>1341868224</v>
      </c>
    </row>
    <row r="19" spans="1:9" x14ac:dyDescent="0.25">
      <c r="B19" s="8">
        <f>SUM(B16:B18)</f>
        <v>737732580</v>
      </c>
      <c r="C19" s="8">
        <f>SUM(C16:C18)</f>
        <v>662732580</v>
      </c>
      <c r="D19" s="8">
        <f>SUM(D16:D18)</f>
        <v>658995080</v>
      </c>
      <c r="E19" s="8">
        <f>SUM(E17:E18)</f>
        <v>616891592</v>
      </c>
      <c r="F19" s="8">
        <f>SUM(F17:F18)</f>
        <v>676358367</v>
      </c>
      <c r="G19" s="8">
        <f>SUM(G17:G18)</f>
        <v>864981961</v>
      </c>
      <c r="H19" s="8">
        <f t="shared" ref="H19:I19" si="4">SUM(H17:H18)</f>
        <v>941825206</v>
      </c>
      <c r="I19" s="8">
        <f t="shared" si="4"/>
        <v>1341868224</v>
      </c>
    </row>
    <row r="20" spans="1:9" x14ac:dyDescent="0.25">
      <c r="A20" s="21" t="s">
        <v>108</v>
      </c>
      <c r="B20" s="7"/>
      <c r="C20" s="7"/>
      <c r="D20" s="7"/>
      <c r="E20" s="7"/>
      <c r="F20" s="7"/>
    </row>
    <row r="21" spans="1:9" x14ac:dyDescent="0.25">
      <c r="A21" s="5" t="s">
        <v>10</v>
      </c>
      <c r="B21" s="7">
        <v>28972079882</v>
      </c>
      <c r="C21" s="7">
        <v>31819579117</v>
      </c>
      <c r="D21" s="7">
        <v>34609345458</v>
      </c>
      <c r="E21" s="7">
        <v>36986876467</v>
      </c>
      <c r="F21" s="7">
        <v>39762508375</v>
      </c>
      <c r="G21" s="29">
        <v>46500972338</v>
      </c>
      <c r="H21" s="7">
        <v>46038553996</v>
      </c>
      <c r="I21" s="7">
        <v>47902915091</v>
      </c>
    </row>
    <row r="22" spans="1:9" x14ac:dyDescent="0.25">
      <c r="A22" t="s">
        <v>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9" x14ac:dyDescent="0.25">
      <c r="B23" s="8">
        <f t="shared" ref="B23:E23" si="5">SUM(B21:B22)</f>
        <v>28972079882</v>
      </c>
      <c r="C23" s="8">
        <f t="shared" si="5"/>
        <v>31819579117</v>
      </c>
      <c r="D23" s="8">
        <f t="shared" si="5"/>
        <v>34609345458</v>
      </c>
      <c r="E23" s="8">
        <f t="shared" si="5"/>
        <v>36986876467</v>
      </c>
      <c r="F23" s="8">
        <f>SUM(F21:F22)</f>
        <v>39762508375</v>
      </c>
      <c r="G23" s="8">
        <f>SUM(G21:G22)</f>
        <v>46500972338</v>
      </c>
      <c r="H23" s="8">
        <f>SUM(H21:H22)</f>
        <v>46038553996</v>
      </c>
      <c r="I23" s="8">
        <f>SUM(I21:I22)</f>
        <v>47902915091</v>
      </c>
    </row>
    <row r="24" spans="1:9" x14ac:dyDescent="0.25">
      <c r="A24" s="20" t="s">
        <v>109</v>
      </c>
      <c r="B24" s="7">
        <v>252699393</v>
      </c>
      <c r="C24" s="7">
        <v>254950418</v>
      </c>
      <c r="D24" s="7">
        <v>267173699</v>
      </c>
      <c r="E24" s="7">
        <v>276815991</v>
      </c>
      <c r="F24" s="7">
        <v>281000590</v>
      </c>
      <c r="G24" s="29">
        <v>548726794</v>
      </c>
      <c r="H24" s="7">
        <v>564039789</v>
      </c>
      <c r="I24" s="7">
        <v>698355766</v>
      </c>
    </row>
    <row r="25" spans="1:9" x14ac:dyDescent="0.25">
      <c r="A25" s="20" t="s">
        <v>110</v>
      </c>
      <c r="B25" s="7">
        <v>566853419</v>
      </c>
      <c r="C25" s="7">
        <v>625583156</v>
      </c>
      <c r="D25" s="7">
        <v>754424215</v>
      </c>
      <c r="E25" s="7">
        <v>867413725</v>
      </c>
      <c r="F25" s="7">
        <v>951757526</v>
      </c>
      <c r="G25" s="29">
        <v>1103140945</v>
      </c>
      <c r="H25" s="7">
        <v>1308324376</v>
      </c>
      <c r="I25" s="7">
        <v>1387043574</v>
      </c>
    </row>
    <row r="26" spans="1:9" x14ac:dyDescent="0.25">
      <c r="A26" s="20" t="s">
        <v>111</v>
      </c>
      <c r="B26" s="7">
        <v>3752405</v>
      </c>
      <c r="C26" s="7">
        <v>3752405</v>
      </c>
      <c r="D26" s="7">
        <v>3752405</v>
      </c>
      <c r="E26" s="7">
        <v>3752405</v>
      </c>
      <c r="F26" s="7">
        <v>3752405</v>
      </c>
      <c r="G26" s="29">
        <v>3752405</v>
      </c>
      <c r="H26" s="7">
        <v>3752405</v>
      </c>
      <c r="I26" s="7">
        <v>3752405</v>
      </c>
    </row>
    <row r="27" spans="1:9" x14ac:dyDescent="0.25">
      <c r="A27" s="1"/>
      <c r="B27" s="8">
        <f t="shared" ref="B27:D27" si="6">B10+B14+B19+B23+B24+B25+B26</f>
        <v>32428521315</v>
      </c>
      <c r="C27" s="8">
        <f t="shared" si="6"/>
        <v>35429037976</v>
      </c>
      <c r="D27" s="8">
        <f t="shared" si="6"/>
        <v>39508922460</v>
      </c>
      <c r="E27" s="8">
        <f>E10+E14+E19+E23+E24+E25+E26</f>
        <v>42365723678</v>
      </c>
      <c r="F27" s="8">
        <f t="shared" ref="F27:G27" si="7">F10+F14+F19+F23+F24+F25+F26</f>
        <v>45147572440</v>
      </c>
      <c r="G27" s="8">
        <f t="shared" si="7"/>
        <v>52322809122</v>
      </c>
      <c r="H27" s="8">
        <f t="shared" ref="H27:I27" si="8">H10+H14+H19+H23+H24+H25+H26+H11</f>
        <v>53772815899</v>
      </c>
      <c r="I27" s="8">
        <f t="shared" si="8"/>
        <v>58700600281</v>
      </c>
    </row>
    <row r="28" spans="1:9" x14ac:dyDescent="0.25">
      <c r="A28" s="23" t="s">
        <v>112</v>
      </c>
      <c r="B28" s="7"/>
      <c r="C28" s="7"/>
      <c r="D28" s="7"/>
      <c r="E28" s="7"/>
      <c r="F28" s="7"/>
    </row>
    <row r="29" spans="1:9" x14ac:dyDescent="0.25">
      <c r="A29" s="21" t="s">
        <v>113</v>
      </c>
      <c r="B29" s="7"/>
      <c r="C29" s="7"/>
      <c r="D29" s="7"/>
      <c r="E29" s="7"/>
      <c r="F29" s="7"/>
    </row>
    <row r="30" spans="1:9" x14ac:dyDescent="0.25">
      <c r="A30" s="21" t="s">
        <v>114</v>
      </c>
      <c r="B30" s="7">
        <v>2922173848</v>
      </c>
      <c r="C30" s="7">
        <v>2958213870</v>
      </c>
      <c r="D30" s="7">
        <v>4635347523</v>
      </c>
      <c r="E30" s="7">
        <v>4395396037</v>
      </c>
      <c r="F30" s="17">
        <v>4824940963</v>
      </c>
      <c r="G30" s="29">
        <v>7314744522</v>
      </c>
      <c r="H30" s="17">
        <v>5701852480</v>
      </c>
      <c r="I30" s="17">
        <v>6104108220</v>
      </c>
    </row>
    <row r="31" spans="1:9" x14ac:dyDescent="0.25">
      <c r="A31" s="21" t="s">
        <v>115</v>
      </c>
      <c r="B31" s="7">
        <v>24849510153</v>
      </c>
      <c r="C31" s="7">
        <v>27435797595</v>
      </c>
      <c r="D31" s="7">
        <v>29235505427</v>
      </c>
      <c r="E31" s="7">
        <v>31953142485</v>
      </c>
      <c r="F31" s="7">
        <v>33691470565</v>
      </c>
      <c r="G31" s="29">
        <v>36980468274</v>
      </c>
      <c r="H31" s="7">
        <v>40195570105</v>
      </c>
      <c r="I31" s="7">
        <v>42563437451</v>
      </c>
    </row>
    <row r="32" spans="1:9" x14ac:dyDescent="0.25">
      <c r="A32" t="s">
        <v>11</v>
      </c>
      <c r="B32" s="7"/>
      <c r="C32" s="7">
        <v>0</v>
      </c>
      <c r="D32" s="7">
        <v>0</v>
      </c>
      <c r="E32" s="7"/>
      <c r="F32" s="7"/>
    </row>
    <row r="33" spans="1:9" x14ac:dyDescent="0.25">
      <c r="A33" s="5" t="s">
        <v>12</v>
      </c>
      <c r="B33" s="7"/>
      <c r="C33" s="7">
        <v>0</v>
      </c>
      <c r="D33" s="7">
        <v>0</v>
      </c>
      <c r="E33" s="7">
        <v>0</v>
      </c>
      <c r="F33" s="7">
        <v>0</v>
      </c>
    </row>
    <row r="34" spans="1:9" x14ac:dyDescent="0.25">
      <c r="A34" t="s">
        <v>13</v>
      </c>
      <c r="B34" s="7"/>
      <c r="C34" s="7">
        <v>0</v>
      </c>
      <c r="D34" s="7"/>
      <c r="E34" s="7">
        <v>0</v>
      </c>
      <c r="F34" s="7">
        <v>0</v>
      </c>
    </row>
    <row r="35" spans="1:9" x14ac:dyDescent="0.25">
      <c r="A35" s="5" t="s">
        <v>67</v>
      </c>
      <c r="B35" s="7"/>
      <c r="C35" s="7"/>
      <c r="D35" s="7"/>
      <c r="E35" s="7"/>
      <c r="F35" s="17"/>
    </row>
    <row r="36" spans="1:9" x14ac:dyDescent="0.25">
      <c r="A36" t="s">
        <v>68</v>
      </c>
      <c r="B36" s="7"/>
      <c r="C36" s="7">
        <v>0</v>
      </c>
      <c r="D36" s="7">
        <v>0</v>
      </c>
      <c r="E36" s="7">
        <v>0</v>
      </c>
      <c r="F36" s="7">
        <v>0</v>
      </c>
    </row>
    <row r="37" spans="1:9" x14ac:dyDescent="0.25">
      <c r="A37" t="s">
        <v>69</v>
      </c>
      <c r="B37" s="7"/>
      <c r="C37" s="7">
        <v>0</v>
      </c>
      <c r="D37" s="7">
        <v>0</v>
      </c>
      <c r="E37" s="7">
        <v>0</v>
      </c>
      <c r="F37" s="7">
        <v>0</v>
      </c>
    </row>
    <row r="38" spans="1:9" x14ac:dyDescent="0.25">
      <c r="B38" s="8">
        <f t="shared" ref="B38:C38" si="9">SUM(B35:B37)</f>
        <v>0</v>
      </c>
      <c r="C38" s="8">
        <f t="shared" si="9"/>
        <v>0</v>
      </c>
      <c r="D38" s="8">
        <f>SUM(D35:D37)</f>
        <v>0</v>
      </c>
      <c r="E38" s="8">
        <f>SUM(E35:E37)</f>
        <v>0</v>
      </c>
      <c r="F38" s="8">
        <f>SUM(F35:F37)</f>
        <v>0</v>
      </c>
      <c r="G38" s="8">
        <f>SUM(G35:G37)</f>
        <v>0</v>
      </c>
      <c r="H38" s="8">
        <f t="shared" ref="H38" si="10">SUM(H35:H37)</f>
        <v>0</v>
      </c>
    </row>
    <row r="39" spans="1:9" x14ac:dyDescent="0.25">
      <c r="A39" s="21" t="s">
        <v>116</v>
      </c>
      <c r="B39" s="7">
        <v>1750317287</v>
      </c>
      <c r="C39" s="7">
        <v>2040374579</v>
      </c>
      <c r="D39" s="7">
        <v>2455548077</v>
      </c>
      <c r="E39" s="7">
        <v>2736295094</v>
      </c>
      <c r="F39" s="7">
        <v>3234194949</v>
      </c>
      <c r="G39" s="29">
        <v>4269694122</v>
      </c>
      <c r="H39" s="7">
        <v>3955775791</v>
      </c>
      <c r="I39" s="7">
        <v>4573706063</v>
      </c>
    </row>
    <row r="40" spans="1:9" x14ac:dyDescent="0.25">
      <c r="A40" s="1"/>
      <c r="B40" s="8">
        <f t="shared" ref="B40:G40" si="11">B30+B38+B39+B31</f>
        <v>29522001288</v>
      </c>
      <c r="C40" s="8">
        <f t="shared" si="11"/>
        <v>32434386044</v>
      </c>
      <c r="D40" s="8">
        <f t="shared" si="11"/>
        <v>36326401027</v>
      </c>
      <c r="E40" s="8">
        <f t="shared" si="11"/>
        <v>39084833616</v>
      </c>
      <c r="F40" s="8">
        <f t="shared" si="11"/>
        <v>41750606477</v>
      </c>
      <c r="G40" s="8">
        <f t="shared" si="11"/>
        <v>48564906918</v>
      </c>
      <c r="H40" s="8">
        <f t="shared" ref="H40:I40" si="12">H30+H38+H39+H31</f>
        <v>49853198376</v>
      </c>
      <c r="I40" s="8">
        <f t="shared" si="12"/>
        <v>53241251734</v>
      </c>
    </row>
    <row r="41" spans="1:9" x14ac:dyDescent="0.25">
      <c r="A41" s="21" t="s">
        <v>117</v>
      </c>
      <c r="B41" s="7"/>
      <c r="C41" s="7"/>
      <c r="D41" s="7"/>
      <c r="E41" s="7"/>
      <c r="F41" s="7"/>
    </row>
    <row r="42" spans="1:9" x14ac:dyDescent="0.25">
      <c r="A42" t="s">
        <v>14</v>
      </c>
      <c r="B42" s="7">
        <v>1818006800</v>
      </c>
      <c r="C42" s="7">
        <v>1818006800</v>
      </c>
      <c r="D42" s="7">
        <v>2181608160</v>
      </c>
      <c r="E42" s="7">
        <v>2181608160</v>
      </c>
      <c r="F42" s="7">
        <v>2181608160</v>
      </c>
      <c r="G42" s="29">
        <v>2356136810</v>
      </c>
      <c r="H42" s="7">
        <v>2356136810</v>
      </c>
      <c r="I42" s="7">
        <v>3534205210</v>
      </c>
    </row>
    <row r="43" spans="1:9" x14ac:dyDescent="0.25">
      <c r="A43" t="s">
        <v>15</v>
      </c>
      <c r="B43" s="7">
        <v>167014000</v>
      </c>
      <c r="C43" s="7">
        <v>167014000</v>
      </c>
      <c r="D43" s="7">
        <v>167014000</v>
      </c>
      <c r="E43" s="7">
        <v>167014000</v>
      </c>
      <c r="F43" s="7">
        <v>167014000</v>
      </c>
      <c r="G43" s="29">
        <v>167014000</v>
      </c>
      <c r="H43" s="7">
        <v>167014000</v>
      </c>
      <c r="I43" s="7">
        <v>402627680</v>
      </c>
    </row>
    <row r="44" spans="1:9" x14ac:dyDescent="0.25">
      <c r="A44" t="s">
        <v>16</v>
      </c>
      <c r="B44" s="7">
        <v>393375601</v>
      </c>
      <c r="C44" s="7">
        <v>393375601</v>
      </c>
      <c r="D44" s="7">
        <v>460460662</v>
      </c>
      <c r="E44" s="7">
        <v>460460662</v>
      </c>
      <c r="F44" s="7">
        <v>460460662</v>
      </c>
      <c r="G44" s="29">
        <v>550461309</v>
      </c>
      <c r="H44" s="7">
        <v>550461309</v>
      </c>
      <c r="I44" s="7">
        <v>550461309</v>
      </c>
    </row>
    <row r="45" spans="1:9" x14ac:dyDescent="0.25">
      <c r="A45" t="s">
        <v>17</v>
      </c>
      <c r="B45" s="7">
        <v>124501939</v>
      </c>
      <c r="C45" s="7">
        <v>124501939</v>
      </c>
      <c r="D45" s="7">
        <v>120483652</v>
      </c>
      <c r="E45" s="7">
        <v>120483652</v>
      </c>
      <c r="F45" s="7">
        <v>120483652</v>
      </c>
      <c r="G45" s="29">
        <v>310864292</v>
      </c>
      <c r="H45" s="7">
        <v>310864292</v>
      </c>
      <c r="I45" s="7">
        <v>310864292</v>
      </c>
    </row>
    <row r="46" spans="1:9" x14ac:dyDescent="0.25">
      <c r="A46" t="s">
        <v>18</v>
      </c>
      <c r="B46" s="7">
        <v>403621687</v>
      </c>
      <c r="C46" s="7">
        <v>491753592</v>
      </c>
      <c r="D46" s="7">
        <v>252954959</v>
      </c>
      <c r="E46" s="7">
        <v>351323588</v>
      </c>
      <c r="F46" s="7">
        <v>467399489</v>
      </c>
      <c r="G46" s="29">
        <v>373425793</v>
      </c>
      <c r="H46" s="7">
        <v>535141112</v>
      </c>
      <c r="I46" s="7">
        <v>661190056</v>
      </c>
    </row>
    <row r="47" spans="1:9" x14ac:dyDescent="0.25">
      <c r="A47" s="1"/>
      <c r="B47" s="8">
        <f t="shared" ref="B47:E47" si="13">SUM(B42:B46)</f>
        <v>2906520027</v>
      </c>
      <c r="C47" s="8">
        <f>SUM(C42:C46)</f>
        <v>2994651932</v>
      </c>
      <c r="D47" s="8">
        <f t="shared" si="13"/>
        <v>3182521433</v>
      </c>
      <c r="E47" s="8">
        <f t="shared" si="13"/>
        <v>3280890062</v>
      </c>
      <c r="F47" s="8">
        <f>SUM(F42:F46)</f>
        <v>3396965963</v>
      </c>
      <c r="G47" s="8">
        <f t="shared" ref="G47:I47" si="14">SUM(G42:G46)</f>
        <v>3757902204</v>
      </c>
      <c r="H47" s="8">
        <f t="shared" si="14"/>
        <v>3919617523</v>
      </c>
      <c r="I47" s="8">
        <f t="shared" si="14"/>
        <v>5459348547</v>
      </c>
    </row>
    <row r="48" spans="1:9" x14ac:dyDescent="0.25">
      <c r="A48" s="1"/>
      <c r="B48" s="8">
        <f t="shared" ref="B48:E48" si="15">B40+B47</f>
        <v>32428521315</v>
      </c>
      <c r="C48" s="8">
        <f t="shared" si="15"/>
        <v>35429037976</v>
      </c>
      <c r="D48" s="8">
        <f t="shared" si="15"/>
        <v>39508922460</v>
      </c>
      <c r="E48" s="8">
        <f t="shared" si="15"/>
        <v>42365723678</v>
      </c>
      <c r="F48" s="8">
        <f>F40+F47</f>
        <v>45147572440</v>
      </c>
      <c r="G48" s="8">
        <f t="shared" ref="G48:I48" si="16">G40+G47</f>
        <v>52322809122</v>
      </c>
      <c r="H48" s="8">
        <f t="shared" si="16"/>
        <v>53772815899</v>
      </c>
      <c r="I48" s="8">
        <f t="shared" si="16"/>
        <v>58700600281</v>
      </c>
    </row>
    <row r="49" spans="1:9" x14ac:dyDescent="0.25">
      <c r="B49" s="7"/>
      <c r="C49" s="7"/>
      <c r="D49" s="7"/>
      <c r="E49" s="7"/>
      <c r="F49" s="7"/>
    </row>
    <row r="50" spans="1:9" x14ac:dyDescent="0.25">
      <c r="B50" s="7"/>
      <c r="C50" s="7"/>
      <c r="D50" s="7"/>
      <c r="E50" s="7"/>
      <c r="F50" s="7"/>
    </row>
    <row r="51" spans="1:9" x14ac:dyDescent="0.25">
      <c r="A51" s="19" t="s">
        <v>118</v>
      </c>
      <c r="B51" s="13">
        <f t="shared" ref="B51:I51" si="17">B47/(B42/10)</f>
        <v>15.987399095536936</v>
      </c>
      <c r="C51" s="13">
        <f t="shared" si="17"/>
        <v>16.472171237203295</v>
      </c>
      <c r="D51" s="13">
        <f t="shared" si="17"/>
        <v>14.587960805023759</v>
      </c>
      <c r="E51" s="13">
        <f t="shared" si="17"/>
        <v>15.038860424871165</v>
      </c>
      <c r="F51" s="13">
        <f t="shared" si="17"/>
        <v>15.570926187771502</v>
      </c>
      <c r="G51" s="13">
        <f t="shared" si="17"/>
        <v>15.949422750200995</v>
      </c>
      <c r="H51" s="13">
        <f t="shared" si="17"/>
        <v>16.635780682871296</v>
      </c>
      <c r="I51" s="13">
        <f t="shared" si="17"/>
        <v>15.447174746822355</v>
      </c>
    </row>
    <row r="52" spans="1:9" x14ac:dyDescent="0.25">
      <c r="A52" s="19" t="s">
        <v>119</v>
      </c>
      <c r="B52" s="8">
        <f>B42/10</f>
        <v>181800680</v>
      </c>
      <c r="C52" s="8">
        <f t="shared" ref="C52:I52" si="18">C42/10</f>
        <v>181800680</v>
      </c>
      <c r="D52" s="8">
        <f t="shared" si="18"/>
        <v>218160816</v>
      </c>
      <c r="E52" s="8">
        <f t="shared" si="18"/>
        <v>218160816</v>
      </c>
      <c r="F52" s="8">
        <f t="shared" si="18"/>
        <v>218160816</v>
      </c>
      <c r="G52" s="8">
        <f t="shared" si="18"/>
        <v>235613681</v>
      </c>
      <c r="H52" s="8">
        <f t="shared" si="18"/>
        <v>235613681</v>
      </c>
      <c r="I52" s="8">
        <f t="shared" si="18"/>
        <v>353420521</v>
      </c>
    </row>
    <row r="53" spans="1:9" x14ac:dyDescent="0.25">
      <c r="A53" s="2"/>
      <c r="B53" s="8"/>
      <c r="C53" s="8"/>
      <c r="D53" s="8"/>
      <c r="E53" s="8"/>
      <c r="F53" s="8"/>
    </row>
    <row r="54" spans="1:9" x14ac:dyDescent="0.25">
      <c r="B54" s="7"/>
      <c r="C54" s="7"/>
      <c r="D54" s="7"/>
      <c r="E54" s="7"/>
      <c r="F54" s="7"/>
    </row>
    <row r="55" spans="1:9" x14ac:dyDescent="0.25">
      <c r="B55" s="7"/>
      <c r="C55" s="7"/>
      <c r="D55" s="7"/>
      <c r="E55" s="7"/>
      <c r="F55" s="7"/>
    </row>
    <row r="56" spans="1:9" x14ac:dyDescent="0.25">
      <c r="B56" s="7"/>
      <c r="C56" s="7"/>
      <c r="D56" s="7"/>
      <c r="E56" s="7"/>
      <c r="F56" s="7"/>
    </row>
    <row r="57" spans="1:9" x14ac:dyDescent="0.25">
      <c r="A57" s="2"/>
      <c r="B57" s="8"/>
      <c r="C57" s="8"/>
      <c r="D57" s="8"/>
      <c r="E57" s="8"/>
      <c r="F57" s="8"/>
    </row>
    <row r="58" spans="1:9" x14ac:dyDescent="0.25">
      <c r="B58" s="7"/>
      <c r="C58" s="7"/>
      <c r="D58" s="7"/>
      <c r="E58" s="7"/>
      <c r="F58" s="7"/>
    </row>
    <row r="59" spans="1:9" x14ac:dyDescent="0.25">
      <c r="B59" s="7"/>
      <c r="C59" s="7"/>
      <c r="D59" s="7"/>
      <c r="E59" s="7"/>
      <c r="F59" s="7"/>
    </row>
    <row r="60" spans="1:9" x14ac:dyDescent="0.25">
      <c r="B60" s="7"/>
      <c r="C60" s="7"/>
      <c r="D60" s="7"/>
      <c r="E60" s="7"/>
      <c r="F60" s="7"/>
    </row>
    <row r="61" spans="1:9" x14ac:dyDescent="0.25">
      <c r="B61" s="7"/>
      <c r="C61" s="7"/>
      <c r="D61" s="7"/>
      <c r="E61" s="7"/>
      <c r="F61" s="7"/>
    </row>
    <row r="62" spans="1:9" x14ac:dyDescent="0.25">
      <c r="B62" s="7"/>
      <c r="C62" s="7"/>
      <c r="D62" s="7"/>
      <c r="E62" s="7"/>
      <c r="F62" s="7"/>
    </row>
    <row r="63" spans="1:9" x14ac:dyDescent="0.25">
      <c r="B63" s="7"/>
      <c r="C63" s="7"/>
      <c r="D63" s="7"/>
      <c r="E63" s="7"/>
      <c r="F63" s="7"/>
    </row>
    <row r="64" spans="1:9" x14ac:dyDescent="0.25">
      <c r="B64" s="7"/>
      <c r="C64" s="7"/>
      <c r="D64" s="7"/>
      <c r="E64" s="7"/>
      <c r="F64" s="7"/>
    </row>
    <row r="65" spans="1:6" x14ac:dyDescent="0.25">
      <c r="B65" s="7"/>
      <c r="C65" s="7"/>
      <c r="D65" s="7"/>
      <c r="E65" s="7"/>
      <c r="F65" s="7"/>
    </row>
    <row r="66" spans="1:6" x14ac:dyDescent="0.25">
      <c r="B66" s="7"/>
      <c r="C66" s="7"/>
      <c r="D66" s="7"/>
      <c r="E66" s="7"/>
      <c r="F66" s="7"/>
    </row>
    <row r="67" spans="1:6" x14ac:dyDescent="0.25">
      <c r="B67" s="7"/>
      <c r="C67" s="7"/>
      <c r="D67" s="7"/>
      <c r="E67" s="7"/>
      <c r="F67" s="7"/>
    </row>
    <row r="68" spans="1:6" x14ac:dyDescent="0.25">
      <c r="B68" s="7"/>
      <c r="C68" s="7"/>
      <c r="D68" s="7"/>
      <c r="E68" s="7"/>
      <c r="F68" s="7"/>
    </row>
    <row r="69" spans="1:6" x14ac:dyDescent="0.25">
      <c r="A69" s="2"/>
      <c r="B69" s="8"/>
      <c r="C69" s="8"/>
      <c r="D69" s="8"/>
      <c r="E69" s="8"/>
      <c r="F69" s="8"/>
    </row>
    <row r="70" spans="1:6" x14ac:dyDescent="0.25">
      <c r="A70" s="2"/>
      <c r="B70" s="8"/>
      <c r="C70" s="8"/>
      <c r="D70" s="8"/>
      <c r="E70" s="8"/>
      <c r="F70" s="8"/>
    </row>
    <row r="71" spans="1:6" x14ac:dyDescent="0.25">
      <c r="B71" s="7"/>
      <c r="C71" s="7"/>
      <c r="D71" s="7"/>
      <c r="E71" s="7"/>
      <c r="F71" s="7"/>
    </row>
    <row r="72" spans="1:6" x14ac:dyDescent="0.25">
      <c r="B72" s="7"/>
      <c r="C72" s="7"/>
      <c r="D72" s="7"/>
      <c r="E72" s="7"/>
      <c r="F72" s="7"/>
    </row>
    <row r="73" spans="1:6" x14ac:dyDescent="0.25">
      <c r="B73" s="7"/>
      <c r="C73" s="7"/>
      <c r="D73" s="7"/>
      <c r="E73" s="7"/>
      <c r="F73" s="7"/>
    </row>
    <row r="74" spans="1:6" x14ac:dyDescent="0.25">
      <c r="A74" s="2"/>
      <c r="B74" s="8"/>
      <c r="C74" s="8"/>
      <c r="D74" s="8"/>
      <c r="E74" s="8"/>
      <c r="F74" s="8"/>
    </row>
    <row r="75" spans="1:6" x14ac:dyDescent="0.25">
      <c r="A75" s="2"/>
      <c r="B75" s="8"/>
      <c r="C75" s="8"/>
      <c r="D75" s="8"/>
      <c r="E75" s="8"/>
      <c r="F75" s="8"/>
    </row>
    <row r="76" spans="1:6" x14ac:dyDescent="0.25">
      <c r="B76" s="7"/>
      <c r="C76" s="7"/>
      <c r="D76" s="7"/>
      <c r="E76" s="7"/>
      <c r="F76" s="7"/>
    </row>
    <row r="77" spans="1:6" x14ac:dyDescent="0.25">
      <c r="B77" s="7"/>
      <c r="C77" s="7"/>
      <c r="D77" s="7"/>
      <c r="E77" s="7"/>
      <c r="F77" s="7"/>
    </row>
    <row r="78" spans="1:6" x14ac:dyDescent="0.25">
      <c r="B78" s="7"/>
      <c r="C78" s="7"/>
      <c r="D78" s="7"/>
      <c r="E78" s="7"/>
      <c r="F78" s="7"/>
    </row>
    <row r="79" spans="1:6" x14ac:dyDescent="0.25">
      <c r="B79" s="8"/>
      <c r="C79" s="8"/>
      <c r="D79" s="8"/>
      <c r="E79" s="8"/>
      <c r="F79" s="8"/>
    </row>
    <row r="80" spans="1:6" x14ac:dyDescent="0.25">
      <c r="A80" s="2"/>
      <c r="B80" s="8"/>
      <c r="C80" s="8"/>
      <c r="D80" s="8"/>
      <c r="E80" s="8"/>
      <c r="F80" s="8"/>
    </row>
    <row r="81" spans="1:6" x14ac:dyDescent="0.25">
      <c r="B81" s="7"/>
      <c r="C81" s="7"/>
      <c r="D81" s="7"/>
      <c r="E81" s="7"/>
      <c r="F81" s="7"/>
    </row>
    <row r="82" spans="1:6" x14ac:dyDescent="0.25">
      <c r="B82" s="7"/>
      <c r="C82" s="7"/>
      <c r="D82" s="7"/>
      <c r="E82" s="7"/>
      <c r="F82" s="7"/>
    </row>
    <row r="83" spans="1:6" x14ac:dyDescent="0.25">
      <c r="B83" s="7"/>
      <c r="C83" s="7"/>
      <c r="D83" s="7"/>
      <c r="E83" s="7"/>
      <c r="F83" s="7"/>
    </row>
    <row r="84" spans="1:6" x14ac:dyDescent="0.25">
      <c r="A84" s="2"/>
      <c r="B84" s="7"/>
      <c r="C84" s="7"/>
      <c r="D84" s="7"/>
      <c r="E84" s="7"/>
      <c r="F84" s="7"/>
    </row>
    <row r="85" spans="1:6" x14ac:dyDescent="0.25">
      <c r="B85" s="7"/>
      <c r="C85" s="7"/>
      <c r="D85" s="7"/>
      <c r="E85" s="7"/>
      <c r="F85" s="7"/>
    </row>
    <row r="86" spans="1:6" x14ac:dyDescent="0.25">
      <c r="B86" s="7"/>
      <c r="C86" s="7"/>
      <c r="D86" s="7"/>
      <c r="E86" s="7"/>
      <c r="F86" s="7"/>
    </row>
    <row r="87" spans="1:6" x14ac:dyDescent="0.25">
      <c r="B87" s="7"/>
      <c r="C87" s="7"/>
      <c r="D87" s="7"/>
      <c r="E87" s="7"/>
      <c r="F87" s="7"/>
    </row>
    <row r="88" spans="1:6" x14ac:dyDescent="0.25">
      <c r="B88" s="7"/>
      <c r="C88" s="7"/>
      <c r="D88" s="7"/>
      <c r="E88" s="7"/>
      <c r="F88" s="7"/>
    </row>
    <row r="89" spans="1:6" x14ac:dyDescent="0.25">
      <c r="B89" s="7"/>
      <c r="C89" s="7"/>
      <c r="D89" s="7"/>
      <c r="E89" s="7"/>
      <c r="F89" s="7"/>
    </row>
    <row r="90" spans="1:6" x14ac:dyDescent="0.25">
      <c r="B90" s="7"/>
      <c r="C90" s="7"/>
      <c r="D90" s="7"/>
      <c r="E90" s="7"/>
      <c r="F90" s="7"/>
    </row>
    <row r="91" spans="1:6" x14ac:dyDescent="0.25">
      <c r="B91" s="7"/>
      <c r="C91" s="7"/>
      <c r="D91" s="7"/>
      <c r="E91" s="7"/>
      <c r="F91" s="7"/>
    </row>
    <row r="92" spans="1:6" x14ac:dyDescent="0.25">
      <c r="B92" s="7"/>
      <c r="C92" s="7"/>
      <c r="D92" s="7"/>
      <c r="E92" s="7"/>
      <c r="F92" s="7"/>
    </row>
    <row r="93" spans="1:6" x14ac:dyDescent="0.25">
      <c r="B93" s="7"/>
      <c r="C93" s="7"/>
      <c r="D93" s="7"/>
      <c r="E93" s="7"/>
      <c r="F93" s="7"/>
    </row>
    <row r="94" spans="1:6" x14ac:dyDescent="0.25">
      <c r="B94" s="7"/>
      <c r="C94" s="7"/>
      <c r="D94" s="7"/>
      <c r="E94" s="7"/>
      <c r="F94" s="7"/>
    </row>
    <row r="95" spans="1:6" x14ac:dyDescent="0.25">
      <c r="A95" s="3"/>
      <c r="B95" s="8"/>
      <c r="C95" s="8"/>
      <c r="D95" s="8"/>
      <c r="E95" s="8"/>
      <c r="F95" s="8"/>
    </row>
    <row r="96" spans="1:6" x14ac:dyDescent="0.25">
      <c r="B96" s="7"/>
      <c r="C96" s="7"/>
      <c r="D96" s="7"/>
      <c r="E96" s="7"/>
      <c r="F96" s="7"/>
    </row>
    <row r="97" spans="1:6" x14ac:dyDescent="0.25">
      <c r="A97" s="1"/>
      <c r="B97" s="7"/>
      <c r="C97" s="7"/>
      <c r="D97" s="7"/>
      <c r="E97" s="7"/>
      <c r="F97" s="7"/>
    </row>
    <row r="98" spans="1:6" x14ac:dyDescent="0.25">
      <c r="B98" s="7"/>
      <c r="C98" s="7"/>
      <c r="D98" s="7"/>
      <c r="E98" s="7"/>
      <c r="F98" s="7"/>
    </row>
    <row r="99" spans="1:6" x14ac:dyDescent="0.25">
      <c r="B99" s="7"/>
      <c r="C99" s="7"/>
      <c r="D99" s="7"/>
      <c r="E99" s="7"/>
      <c r="F99" s="7"/>
    </row>
    <row r="100" spans="1:6" x14ac:dyDescent="0.25">
      <c r="B100" s="7"/>
      <c r="C100" s="7"/>
      <c r="D100" s="7"/>
      <c r="E100" s="7"/>
      <c r="F100" s="7"/>
    </row>
    <row r="101" spans="1:6" x14ac:dyDescent="0.25">
      <c r="B101" s="7"/>
      <c r="C101" s="7"/>
      <c r="D101" s="7"/>
      <c r="E101" s="7"/>
      <c r="F101" s="7"/>
    </row>
    <row r="102" spans="1:6" x14ac:dyDescent="0.25">
      <c r="B102" s="7"/>
      <c r="C102" s="7"/>
      <c r="D102" s="7"/>
      <c r="E102" s="7"/>
      <c r="F102" s="7"/>
    </row>
    <row r="103" spans="1:6" x14ac:dyDescent="0.25">
      <c r="B103" s="7"/>
      <c r="C103" s="7"/>
      <c r="D103" s="7"/>
      <c r="E103" s="7"/>
      <c r="F103" s="7"/>
    </row>
    <row r="104" spans="1:6" x14ac:dyDescent="0.25">
      <c r="B104" s="7"/>
      <c r="C104" s="7"/>
      <c r="D104" s="7"/>
      <c r="E104" s="7"/>
      <c r="F104" s="7"/>
    </row>
    <row r="105" spans="1:6" x14ac:dyDescent="0.25">
      <c r="B105" s="7"/>
      <c r="C105" s="7"/>
      <c r="D105" s="7"/>
      <c r="E105" s="7"/>
      <c r="F105" s="7"/>
    </row>
    <row r="106" spans="1:6" x14ac:dyDescent="0.25">
      <c r="B106" s="7"/>
      <c r="C106" s="7"/>
      <c r="D106" s="7"/>
      <c r="E106" s="7"/>
      <c r="F106" s="7"/>
    </row>
    <row r="107" spans="1:6" x14ac:dyDescent="0.25">
      <c r="B107" s="7"/>
      <c r="C107" s="7"/>
      <c r="D107" s="7"/>
      <c r="E107" s="7"/>
      <c r="F107" s="7"/>
    </row>
    <row r="108" spans="1:6" x14ac:dyDescent="0.25">
      <c r="A108" s="3"/>
      <c r="B108" s="8"/>
      <c r="C108" s="8"/>
      <c r="D108" s="8"/>
      <c r="E108" s="8"/>
      <c r="F108" s="8"/>
    </row>
    <row r="109" spans="1:6" x14ac:dyDescent="0.25">
      <c r="A109" s="2"/>
      <c r="B109" s="8"/>
      <c r="C109" s="8"/>
      <c r="D109" s="8"/>
      <c r="E109" s="8"/>
      <c r="F109" s="8"/>
    </row>
    <row r="110" spans="1:6" x14ac:dyDescent="0.25">
      <c r="A110" s="2"/>
      <c r="B110" s="7"/>
      <c r="C110" s="7"/>
      <c r="D110" s="7"/>
      <c r="E110" s="7"/>
      <c r="F110" s="7"/>
    </row>
    <row r="111" spans="1:6" x14ac:dyDescent="0.25">
      <c r="A111" s="2"/>
      <c r="B111" s="7"/>
      <c r="C111" s="7"/>
      <c r="D111" s="7"/>
      <c r="E111" s="7"/>
      <c r="F111" s="7"/>
    </row>
    <row r="112" spans="1:6" x14ac:dyDescent="0.25">
      <c r="A112" s="4"/>
      <c r="B112" s="7"/>
      <c r="C112" s="7"/>
      <c r="D112" s="7"/>
      <c r="E112" s="7"/>
      <c r="F112" s="7"/>
    </row>
    <row r="113" spans="1:6" x14ac:dyDescent="0.25">
      <c r="A113" s="5"/>
      <c r="B113" s="7"/>
      <c r="C113" s="7"/>
      <c r="D113" s="7"/>
      <c r="E113" s="7"/>
      <c r="F113" s="7"/>
    </row>
    <row r="114" spans="1:6" x14ac:dyDescent="0.25">
      <c r="A114" s="6"/>
      <c r="B114" s="7"/>
      <c r="C114" s="7"/>
      <c r="D114" s="7"/>
      <c r="E114" s="7"/>
      <c r="F114" s="7"/>
    </row>
    <row r="115" spans="1:6" x14ac:dyDescent="0.25">
      <c r="A115" s="5"/>
      <c r="B115" s="7"/>
      <c r="C115" s="7"/>
      <c r="D115" s="7"/>
      <c r="E115" s="7"/>
      <c r="F115" s="7"/>
    </row>
    <row r="116" spans="1:6" x14ac:dyDescent="0.25">
      <c r="A116" s="2"/>
      <c r="B116" s="8"/>
      <c r="C116" s="8"/>
      <c r="D116" s="8"/>
      <c r="E116" s="8"/>
      <c r="F116" s="8"/>
    </row>
    <row r="117" spans="1:6" x14ac:dyDescent="0.25">
      <c r="B117" s="7"/>
      <c r="C117" s="7"/>
      <c r="D117" s="7"/>
      <c r="E117" s="7"/>
      <c r="F117" s="7"/>
    </row>
    <row r="118" spans="1:6" x14ac:dyDescent="0.25">
      <c r="A118" s="2"/>
      <c r="B118" s="7"/>
      <c r="C118" s="7"/>
      <c r="D118" s="7"/>
      <c r="E118" s="7"/>
      <c r="F118" s="7"/>
    </row>
    <row r="119" spans="1:6" x14ac:dyDescent="0.25">
      <c r="B119" s="7"/>
      <c r="C119" s="7"/>
      <c r="D119" s="7"/>
      <c r="E119" s="7"/>
      <c r="F119" s="7"/>
    </row>
    <row r="120" spans="1:6" x14ac:dyDescent="0.25">
      <c r="B120" s="7"/>
      <c r="C120" s="7"/>
      <c r="D120" s="7"/>
      <c r="E120" s="7"/>
      <c r="F120" s="7"/>
    </row>
    <row r="121" spans="1:6" x14ac:dyDescent="0.25">
      <c r="B121" s="7"/>
      <c r="C121" s="7"/>
      <c r="D121" s="7"/>
      <c r="E121" s="7"/>
      <c r="F121" s="7"/>
    </row>
    <row r="122" spans="1:6" x14ac:dyDescent="0.25">
      <c r="B122" s="7"/>
      <c r="C122" s="7"/>
      <c r="D122" s="7"/>
      <c r="E122" s="7"/>
      <c r="F122" s="7"/>
    </row>
    <row r="123" spans="1:6" x14ac:dyDescent="0.25">
      <c r="B123" s="7"/>
      <c r="C123" s="7"/>
      <c r="D123" s="7"/>
      <c r="E123" s="7"/>
      <c r="F123" s="7"/>
    </row>
    <row r="124" spans="1:6" x14ac:dyDescent="0.25">
      <c r="A124" s="2"/>
      <c r="B124" s="8"/>
      <c r="C124" s="8"/>
      <c r="D124" s="8"/>
      <c r="E124" s="8"/>
      <c r="F124" s="8"/>
    </row>
    <row r="125" spans="1:6" x14ac:dyDescent="0.25">
      <c r="B125" s="7"/>
      <c r="C125" s="7"/>
      <c r="D125" s="7"/>
      <c r="E125" s="7"/>
      <c r="F125" s="7"/>
    </row>
    <row r="126" spans="1:6" x14ac:dyDescent="0.25">
      <c r="A126" s="2"/>
      <c r="B126" s="8"/>
      <c r="C126" s="8"/>
      <c r="D126" s="8"/>
      <c r="E126" s="8"/>
      <c r="F126" s="8"/>
    </row>
    <row r="127" spans="1:6" x14ac:dyDescent="0.25">
      <c r="A127" s="3"/>
      <c r="B127" s="7"/>
      <c r="C127" s="7"/>
      <c r="D127" s="7"/>
      <c r="E127" s="7"/>
      <c r="F127" s="7"/>
    </row>
    <row r="128" spans="1:6" x14ac:dyDescent="0.25">
      <c r="A128" s="2"/>
      <c r="B128" s="7"/>
      <c r="C128" s="7"/>
      <c r="D128" s="7"/>
      <c r="E128" s="7"/>
      <c r="F128" s="7"/>
    </row>
    <row r="129" spans="1:6" x14ac:dyDescent="0.25">
      <c r="A129" s="2"/>
      <c r="B129" s="8"/>
      <c r="C129" s="8"/>
      <c r="D129" s="8"/>
      <c r="E129" s="8"/>
      <c r="F129" s="8"/>
    </row>
    <row r="130" spans="1:6" x14ac:dyDescent="0.25">
      <c r="B130" s="7"/>
      <c r="C130" s="7"/>
      <c r="D130" s="7"/>
      <c r="E130" s="7"/>
      <c r="F130" s="7"/>
    </row>
    <row r="131" spans="1:6" x14ac:dyDescent="0.25">
      <c r="B131" s="7"/>
      <c r="C131" s="7"/>
      <c r="D131" s="7"/>
      <c r="E131" s="7"/>
      <c r="F131" s="7"/>
    </row>
    <row r="132" spans="1:6" x14ac:dyDescent="0.25">
      <c r="A132" s="1"/>
      <c r="B132" s="8"/>
      <c r="C132" s="8"/>
      <c r="D132" s="8"/>
      <c r="E132" s="8"/>
      <c r="F132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pane xSplit="1" ySplit="5" topLeftCell="G30" activePane="bottomRight" state="frozen"/>
      <selection pane="topRight" activeCell="B1" sqref="B1"/>
      <selection pane="bottomLeft" activeCell="A5" sqref="A5"/>
      <selection pane="bottomRight" activeCell="I38" sqref="I38"/>
    </sheetView>
  </sheetViews>
  <sheetFormatPr defaultRowHeight="15" x14ac:dyDescent="0.25"/>
  <cols>
    <col min="1" max="1" width="45.28515625" bestFit="1" customWidth="1"/>
    <col min="2" max="2" width="14.28515625" bestFit="1" customWidth="1"/>
    <col min="3" max="3" width="15" bestFit="1" customWidth="1"/>
    <col min="4" max="4" width="13.42578125" bestFit="1" customWidth="1"/>
    <col min="5" max="5" width="15.85546875" customWidth="1"/>
    <col min="6" max="6" width="15" bestFit="1" customWidth="1"/>
    <col min="7" max="7" width="14" customWidth="1"/>
    <col min="8" max="8" width="15.28515625" bestFit="1" customWidth="1"/>
    <col min="9" max="9" width="16.85546875" bestFit="1" customWidth="1"/>
  </cols>
  <sheetData>
    <row r="1" spans="1:9" x14ac:dyDescent="0.25">
      <c r="A1" s="1" t="s">
        <v>0</v>
      </c>
      <c r="B1" s="14"/>
      <c r="C1" s="14"/>
      <c r="D1" s="14"/>
      <c r="E1" s="14"/>
      <c r="F1" s="14"/>
    </row>
    <row r="2" spans="1:9" ht="15.75" x14ac:dyDescent="0.25">
      <c r="A2" s="1" t="s">
        <v>124</v>
      </c>
      <c r="B2" s="9"/>
      <c r="C2" s="9"/>
      <c r="D2" s="9"/>
      <c r="E2" s="9"/>
      <c r="F2" s="9"/>
    </row>
    <row r="3" spans="1:9" x14ac:dyDescent="0.25">
      <c r="A3" t="s">
        <v>120</v>
      </c>
    </row>
    <row r="4" spans="1:9" ht="18.75" x14ac:dyDescent="0.3">
      <c r="A4" s="24"/>
      <c r="B4" s="15" t="s">
        <v>76</v>
      </c>
      <c r="C4" s="15" t="s">
        <v>75</v>
      </c>
      <c r="D4" s="15" t="s">
        <v>77</v>
      </c>
      <c r="E4" s="15" t="s">
        <v>76</v>
      </c>
      <c r="F4" s="15" t="s">
        <v>75</v>
      </c>
      <c r="G4" s="15" t="s">
        <v>77</v>
      </c>
      <c r="H4" s="15" t="s">
        <v>76</v>
      </c>
      <c r="I4" s="27" t="s">
        <v>75</v>
      </c>
    </row>
    <row r="5" spans="1:9" ht="15.75" x14ac:dyDescent="0.25">
      <c r="B5" s="25">
        <v>42916</v>
      </c>
      <c r="C5" s="25">
        <v>43008</v>
      </c>
      <c r="D5" s="25">
        <v>43190</v>
      </c>
      <c r="E5" s="25">
        <v>43281</v>
      </c>
      <c r="F5" s="25">
        <v>43373</v>
      </c>
      <c r="G5" s="26">
        <v>43555</v>
      </c>
      <c r="H5" s="26">
        <v>43646</v>
      </c>
      <c r="I5" s="28">
        <v>43738</v>
      </c>
    </row>
    <row r="6" spans="1:9" ht="15.75" x14ac:dyDescent="0.25">
      <c r="A6" s="19" t="s">
        <v>95</v>
      </c>
      <c r="B6" s="16"/>
      <c r="C6" s="16"/>
      <c r="D6" s="16"/>
      <c r="E6" s="16"/>
      <c r="F6" s="16"/>
    </row>
    <row r="7" spans="1:9" x14ac:dyDescent="0.25">
      <c r="A7" s="21" t="s">
        <v>96</v>
      </c>
      <c r="B7" s="8">
        <f t="shared" ref="B7:I7" si="0">B8-B9</f>
        <v>499714079</v>
      </c>
      <c r="C7" s="8">
        <f t="shared" si="0"/>
        <v>762918311</v>
      </c>
      <c r="D7" s="8">
        <f t="shared" si="0"/>
        <v>297593823</v>
      </c>
      <c r="E7" s="8">
        <f t="shared" si="0"/>
        <v>672735467</v>
      </c>
      <c r="F7" s="8">
        <f t="shared" si="0"/>
        <v>1124052002</v>
      </c>
      <c r="G7" s="8">
        <f t="shared" si="0"/>
        <v>519624266</v>
      </c>
      <c r="H7" s="8">
        <f t="shared" si="0"/>
        <v>954592880</v>
      </c>
      <c r="I7" s="8">
        <f t="shared" si="0"/>
        <v>1398206027</v>
      </c>
    </row>
    <row r="8" spans="1:9" x14ac:dyDescent="0.25">
      <c r="A8" t="s">
        <v>19</v>
      </c>
      <c r="B8" s="7">
        <v>1281357078</v>
      </c>
      <c r="C8" s="7">
        <v>2081891685</v>
      </c>
      <c r="D8" s="7">
        <v>989253915</v>
      </c>
      <c r="E8" s="7">
        <v>2209800567</v>
      </c>
      <c r="F8" s="7">
        <v>3565703876</v>
      </c>
      <c r="G8" s="29">
        <v>1562024389</v>
      </c>
      <c r="H8" s="7">
        <v>3145268234</v>
      </c>
      <c r="I8" s="7">
        <v>4853626133</v>
      </c>
    </row>
    <row r="9" spans="1:9" x14ac:dyDescent="0.25">
      <c r="A9" t="s">
        <v>20</v>
      </c>
      <c r="B9" s="7">
        <v>781642999</v>
      </c>
      <c r="C9" s="7">
        <v>1318973374</v>
      </c>
      <c r="D9" s="7">
        <v>691660092</v>
      </c>
      <c r="E9" s="7">
        <v>1537065100</v>
      </c>
      <c r="F9" s="7">
        <v>2441651874</v>
      </c>
      <c r="G9" s="29">
        <v>1042400123</v>
      </c>
      <c r="H9" s="7">
        <v>2190675354</v>
      </c>
      <c r="I9" s="7">
        <v>3455420106</v>
      </c>
    </row>
    <row r="10" spans="1:9" x14ac:dyDescent="0.25">
      <c r="B10" s="7"/>
      <c r="C10" s="7"/>
      <c r="D10" s="7"/>
      <c r="E10" s="7"/>
      <c r="F10" s="7"/>
    </row>
    <row r="11" spans="1:9" x14ac:dyDescent="0.25">
      <c r="A11" t="s">
        <v>21</v>
      </c>
      <c r="B11" s="7">
        <v>30887667</v>
      </c>
      <c r="C11" s="7">
        <v>48966255</v>
      </c>
      <c r="D11" s="7">
        <v>15586470</v>
      </c>
      <c r="E11" s="7">
        <v>31132348</v>
      </c>
      <c r="F11" s="7">
        <v>46132513</v>
      </c>
      <c r="G11" s="29">
        <v>20177461</v>
      </c>
      <c r="H11" s="7">
        <v>42807674</v>
      </c>
      <c r="I11" s="7">
        <v>73046380</v>
      </c>
    </row>
    <row r="12" spans="1:9" x14ac:dyDescent="0.25">
      <c r="A12" t="s">
        <v>22</v>
      </c>
      <c r="B12" s="7">
        <v>34245488</v>
      </c>
      <c r="C12" s="7">
        <v>60288817</v>
      </c>
      <c r="D12" s="7">
        <v>19693120</v>
      </c>
      <c r="E12" s="7">
        <v>40516523</v>
      </c>
      <c r="F12" s="7">
        <v>66730684</v>
      </c>
      <c r="G12" s="29">
        <v>17644262</v>
      </c>
      <c r="H12" s="7">
        <v>30986407</v>
      </c>
      <c r="I12" s="7">
        <v>48774102</v>
      </c>
    </row>
    <row r="13" spans="1:9" x14ac:dyDescent="0.25">
      <c r="A13" t="s">
        <v>23</v>
      </c>
      <c r="B13" s="7">
        <v>8870038</v>
      </c>
      <c r="C13" s="7">
        <v>14105838</v>
      </c>
      <c r="D13" s="7">
        <v>5209565</v>
      </c>
      <c r="E13" s="7">
        <v>8781418</v>
      </c>
      <c r="F13" s="7">
        <v>13884798</v>
      </c>
      <c r="G13" s="29">
        <v>4232645</v>
      </c>
      <c r="H13" s="7">
        <v>13306287</v>
      </c>
      <c r="I13" s="7">
        <v>19004580</v>
      </c>
    </row>
    <row r="14" spans="1:9" x14ac:dyDescent="0.25">
      <c r="A14" s="1"/>
      <c r="B14" s="8">
        <f>SUM(B7,B11:B13)</f>
        <v>573717272</v>
      </c>
      <c r="C14" s="8">
        <f>SUM(C7,C11:C13)</f>
        <v>886279221</v>
      </c>
      <c r="D14" s="8">
        <f>SUM(D7,D11:D13)</f>
        <v>338082978</v>
      </c>
      <c r="E14" s="8">
        <f>SUM(E7,E11:E13)</f>
        <v>753165756</v>
      </c>
      <c r="F14" s="8">
        <f>SUM(F7,F11:F13)</f>
        <v>1250799997</v>
      </c>
      <c r="G14" s="8">
        <f t="shared" ref="G14:I14" si="1">SUM(G7,G11:G13)</f>
        <v>561678634</v>
      </c>
      <c r="H14" s="8">
        <f t="shared" si="1"/>
        <v>1041693248</v>
      </c>
      <c r="I14" s="8">
        <f t="shared" si="1"/>
        <v>1539031089</v>
      </c>
    </row>
    <row r="15" spans="1:9" x14ac:dyDescent="0.25">
      <c r="A15" s="19" t="s">
        <v>97</v>
      </c>
      <c r="B15" s="8"/>
      <c r="C15" s="8"/>
      <c r="D15" s="8"/>
      <c r="E15" s="8"/>
      <c r="F15" s="8"/>
    </row>
    <row r="16" spans="1:9" x14ac:dyDescent="0.25">
      <c r="A16" t="s">
        <v>24</v>
      </c>
      <c r="B16" s="7">
        <v>123290942</v>
      </c>
      <c r="C16" s="7">
        <v>200570818</v>
      </c>
      <c r="D16" s="7">
        <v>91111414</v>
      </c>
      <c r="E16" s="7">
        <v>181657182</v>
      </c>
      <c r="F16" s="7">
        <v>280087030</v>
      </c>
      <c r="G16" s="29">
        <v>116203305</v>
      </c>
      <c r="H16" s="7">
        <v>258118847</v>
      </c>
      <c r="I16" s="7">
        <v>404703027</v>
      </c>
    </row>
    <row r="17" spans="1:9" x14ac:dyDescent="0.25">
      <c r="A17" t="s">
        <v>25</v>
      </c>
      <c r="B17" s="7">
        <v>15232476</v>
      </c>
      <c r="C17" s="7">
        <v>24090594</v>
      </c>
      <c r="D17" s="7">
        <v>9989841</v>
      </c>
      <c r="E17" s="7">
        <v>20693682</v>
      </c>
      <c r="F17" s="7">
        <v>31740124</v>
      </c>
      <c r="G17" s="29">
        <v>11865101</v>
      </c>
      <c r="H17" s="7">
        <v>24063553</v>
      </c>
      <c r="I17" s="7">
        <v>37633188</v>
      </c>
    </row>
    <row r="18" spans="1:9" x14ac:dyDescent="0.25">
      <c r="A18" t="s">
        <v>26</v>
      </c>
      <c r="B18" s="7">
        <v>8928664</v>
      </c>
      <c r="C18" s="7">
        <v>13005064</v>
      </c>
      <c r="D18" s="7">
        <v>4367502</v>
      </c>
      <c r="E18" s="7">
        <v>13417192</v>
      </c>
      <c r="F18" s="7">
        <v>20043922</v>
      </c>
      <c r="G18" s="29">
        <v>8358126</v>
      </c>
      <c r="H18" s="7">
        <v>17967790</v>
      </c>
      <c r="I18" s="7">
        <v>32165089</v>
      </c>
    </row>
    <row r="19" spans="1:9" x14ac:dyDescent="0.25">
      <c r="A19" t="s">
        <v>27</v>
      </c>
      <c r="B19" s="7">
        <v>2754894</v>
      </c>
      <c r="C19" s="7">
        <v>4726024</v>
      </c>
      <c r="D19" s="7">
        <v>2517211</v>
      </c>
      <c r="E19" s="7">
        <v>4872005</v>
      </c>
      <c r="F19" s="7">
        <v>7162516</v>
      </c>
      <c r="G19" s="29">
        <v>2392655</v>
      </c>
      <c r="H19" s="7">
        <v>4389215</v>
      </c>
      <c r="I19" s="7">
        <v>6881582</v>
      </c>
    </row>
    <row r="20" spans="1:9" x14ac:dyDescent="0.25">
      <c r="A20" t="s">
        <v>28</v>
      </c>
      <c r="B20" s="7">
        <v>73025648</v>
      </c>
      <c r="C20" s="7">
        <v>89304114</v>
      </c>
      <c r="D20" s="7">
        <v>33030917</v>
      </c>
      <c r="E20" s="7">
        <v>54436129</v>
      </c>
      <c r="F20" s="7">
        <v>72270490</v>
      </c>
      <c r="G20" s="29">
        <v>39664185</v>
      </c>
      <c r="H20" s="7">
        <v>61573270</v>
      </c>
      <c r="I20" s="7">
        <v>84361437</v>
      </c>
    </row>
    <row r="21" spans="1:9" x14ac:dyDescent="0.25">
      <c r="A21" t="s">
        <v>29</v>
      </c>
      <c r="B21" s="7">
        <v>6277250</v>
      </c>
      <c r="C21" s="7">
        <v>9171788</v>
      </c>
      <c r="D21" s="7">
        <v>2689676</v>
      </c>
      <c r="E21" s="7">
        <v>6019676</v>
      </c>
      <c r="F21" s="7">
        <v>9349676</v>
      </c>
      <c r="G21" s="29">
        <v>2705000</v>
      </c>
      <c r="H21" s="7">
        <v>6035000</v>
      </c>
      <c r="I21" s="7">
        <v>9365000</v>
      </c>
    </row>
    <row r="22" spans="1:9" x14ac:dyDescent="0.25">
      <c r="A22" t="s">
        <v>30</v>
      </c>
      <c r="B22" s="7">
        <v>1317469</v>
      </c>
      <c r="C22" s="7">
        <v>1953333</v>
      </c>
      <c r="D22" s="7">
        <v>778678</v>
      </c>
      <c r="E22" s="7">
        <v>1655485</v>
      </c>
      <c r="F22" s="7">
        <v>2189221</v>
      </c>
      <c r="G22" s="29">
        <v>328649</v>
      </c>
      <c r="H22" s="7">
        <v>537855</v>
      </c>
      <c r="I22" s="7">
        <v>722655</v>
      </c>
    </row>
    <row r="23" spans="1:9" x14ac:dyDescent="0.25">
      <c r="A23" t="s">
        <v>31</v>
      </c>
      <c r="B23" s="7">
        <v>253007</v>
      </c>
      <c r="C23" s="7">
        <v>379508</v>
      </c>
      <c r="D23" s="7">
        <v>135125</v>
      </c>
      <c r="E23" s="7">
        <v>261604</v>
      </c>
      <c r="F23" s="7">
        <v>388078</v>
      </c>
      <c r="G23" s="29">
        <v>144585</v>
      </c>
      <c r="H23" s="7">
        <v>289170</v>
      </c>
      <c r="I23" s="7">
        <v>778760</v>
      </c>
    </row>
    <row r="24" spans="1:9" x14ac:dyDescent="0.25">
      <c r="A24" t="s">
        <v>32</v>
      </c>
      <c r="B24" s="7"/>
      <c r="C24" s="7"/>
      <c r="D24" s="7"/>
      <c r="E24" s="7"/>
      <c r="F24" s="7"/>
    </row>
    <row r="25" spans="1:9" x14ac:dyDescent="0.25">
      <c r="A25" t="s">
        <v>33</v>
      </c>
      <c r="B25" s="7">
        <v>23141729</v>
      </c>
      <c r="C25" s="7">
        <v>35194733</v>
      </c>
      <c r="D25" s="7">
        <v>14887557</v>
      </c>
      <c r="E25" s="7">
        <v>30519046</v>
      </c>
      <c r="F25" s="7">
        <v>47973798</v>
      </c>
      <c r="G25" s="29">
        <v>18962688</v>
      </c>
      <c r="H25" s="7">
        <v>40368383</v>
      </c>
      <c r="I25" s="7">
        <v>61514306</v>
      </c>
    </row>
    <row r="26" spans="1:9" x14ac:dyDescent="0.25">
      <c r="A26" t="s">
        <v>34</v>
      </c>
      <c r="B26" s="7">
        <v>27652856</v>
      </c>
      <c r="C26" s="7">
        <v>40457561</v>
      </c>
      <c r="D26" s="7">
        <v>25189256</v>
      </c>
      <c r="E26" s="7">
        <v>48097408</v>
      </c>
      <c r="F26" s="7">
        <v>66900565</v>
      </c>
      <c r="G26" s="29">
        <v>22674605</v>
      </c>
      <c r="H26" s="7">
        <v>31645067</v>
      </c>
      <c r="I26" s="7">
        <v>54537256</v>
      </c>
    </row>
    <row r="27" spans="1:9" x14ac:dyDescent="0.25">
      <c r="A27" s="1"/>
      <c r="B27" s="8">
        <f t="shared" ref="B27:E27" si="2">SUM(B16:B26)</f>
        <v>281874935</v>
      </c>
      <c r="C27" s="8">
        <f t="shared" si="2"/>
        <v>418853537</v>
      </c>
      <c r="D27" s="8">
        <f t="shared" si="2"/>
        <v>184697177</v>
      </c>
      <c r="E27" s="8">
        <f t="shared" si="2"/>
        <v>361629409</v>
      </c>
      <c r="F27" s="8">
        <f>SUM(F16:F26)</f>
        <v>538105420</v>
      </c>
      <c r="G27" s="8">
        <f t="shared" ref="G27:I27" si="3">SUM(G16:G26)</f>
        <v>223298899</v>
      </c>
      <c r="H27" s="8">
        <f t="shared" si="3"/>
        <v>444988150</v>
      </c>
      <c r="I27" s="8">
        <f t="shared" si="3"/>
        <v>692662300</v>
      </c>
    </row>
    <row r="28" spans="1:9" x14ac:dyDescent="0.25">
      <c r="A28" s="19" t="s">
        <v>98</v>
      </c>
      <c r="B28" s="8">
        <f t="shared" ref="B28:E28" si="4">B14-B27</f>
        <v>291842337</v>
      </c>
      <c r="C28" s="8">
        <f t="shared" si="4"/>
        <v>467425684</v>
      </c>
      <c r="D28" s="8">
        <f t="shared" si="4"/>
        <v>153385801</v>
      </c>
      <c r="E28" s="8">
        <f t="shared" si="4"/>
        <v>391536347</v>
      </c>
      <c r="F28" s="8">
        <f>F14-F27</f>
        <v>712694577</v>
      </c>
      <c r="G28" s="8">
        <f t="shared" ref="G28:I28" si="5">G14-G27</f>
        <v>338379735</v>
      </c>
      <c r="H28" s="8">
        <f t="shared" si="5"/>
        <v>596705098</v>
      </c>
      <c r="I28" s="8">
        <f t="shared" si="5"/>
        <v>846368789</v>
      </c>
    </row>
    <row r="29" spans="1:9" x14ac:dyDescent="0.25">
      <c r="A29" s="20" t="s">
        <v>99</v>
      </c>
      <c r="B29" s="8"/>
      <c r="C29" s="8"/>
      <c r="D29" s="8"/>
      <c r="E29" s="8"/>
      <c r="F29" s="8"/>
    </row>
    <row r="30" spans="1:9" x14ac:dyDescent="0.25">
      <c r="A30" t="s">
        <v>35</v>
      </c>
      <c r="B30" s="7">
        <v>59578134</v>
      </c>
      <c r="C30" s="7">
        <v>97582309</v>
      </c>
      <c r="D30" s="7">
        <v>17676449</v>
      </c>
      <c r="E30" s="7">
        <v>68385701</v>
      </c>
      <c r="F30" s="7">
        <v>170033940</v>
      </c>
      <c r="G30" s="29">
        <v>59426598</v>
      </c>
      <c r="H30" s="7">
        <v>55114206</v>
      </c>
      <c r="I30" s="7">
        <v>61823860</v>
      </c>
    </row>
    <row r="31" spans="1:9" x14ac:dyDescent="0.25">
      <c r="A31" t="s">
        <v>36</v>
      </c>
      <c r="B31" s="7">
        <v>1733031</v>
      </c>
      <c r="C31" s="7">
        <v>1081914</v>
      </c>
      <c r="D31" s="7">
        <v>667411</v>
      </c>
      <c r="E31" s="7">
        <v>-3564943</v>
      </c>
      <c r="F31" s="7">
        <v>-2970276</v>
      </c>
      <c r="G31" s="29">
        <v>-38264</v>
      </c>
      <c r="H31" s="7">
        <v>730168</v>
      </c>
      <c r="I31" s="7">
        <v>1230599</v>
      </c>
    </row>
    <row r="32" spans="1:9" x14ac:dyDescent="0.25">
      <c r="A32" t="s">
        <v>37</v>
      </c>
      <c r="B32" s="7"/>
      <c r="C32" s="7"/>
      <c r="D32" s="7"/>
      <c r="E32" s="7"/>
      <c r="F32" s="7"/>
      <c r="I32">
        <v>28500000</v>
      </c>
    </row>
    <row r="33" spans="1:9" x14ac:dyDescent="0.25">
      <c r="A33" s="1"/>
      <c r="B33" s="8">
        <f t="shared" ref="B33:D33" si="6">SUM(B30:B32)</f>
        <v>61311165</v>
      </c>
      <c r="C33" s="8">
        <f t="shared" si="6"/>
        <v>98664223</v>
      </c>
      <c r="D33" s="8">
        <f t="shared" si="6"/>
        <v>18343860</v>
      </c>
      <c r="E33" s="8">
        <f>SUM(E30:E32)</f>
        <v>64820758</v>
      </c>
      <c r="F33" s="8">
        <f>SUM(F30:F32)</f>
        <v>167063664</v>
      </c>
      <c r="G33" s="8">
        <f t="shared" ref="G33:I33" si="7">SUM(G30:G32)</f>
        <v>59388334</v>
      </c>
      <c r="H33" s="8">
        <f t="shared" si="7"/>
        <v>55844374</v>
      </c>
      <c r="I33" s="8">
        <f t="shared" si="7"/>
        <v>91554459</v>
      </c>
    </row>
    <row r="34" spans="1:9" x14ac:dyDescent="0.25">
      <c r="A34" s="19" t="s">
        <v>100</v>
      </c>
      <c r="B34" s="8">
        <f t="shared" ref="B34:D34" si="8">B28-B33</f>
        <v>230531172</v>
      </c>
      <c r="C34" s="8">
        <f t="shared" si="8"/>
        <v>368761461</v>
      </c>
      <c r="D34" s="8">
        <f t="shared" si="8"/>
        <v>135041941</v>
      </c>
      <c r="E34" s="8">
        <f>E28-E33</f>
        <v>326715589</v>
      </c>
      <c r="F34" s="8">
        <f>F28-F33</f>
        <v>545630913</v>
      </c>
      <c r="G34" s="8">
        <f t="shared" ref="G34:I34" si="9">G28-G33</f>
        <v>278991401</v>
      </c>
      <c r="H34" s="8">
        <f t="shared" si="9"/>
        <v>540860724</v>
      </c>
      <c r="I34" s="8">
        <f t="shared" si="9"/>
        <v>754814330</v>
      </c>
    </row>
    <row r="35" spans="1:9" x14ac:dyDescent="0.25">
      <c r="A35" s="19" t="s">
        <v>101</v>
      </c>
      <c r="B35" s="7"/>
      <c r="C35" s="7"/>
      <c r="D35" s="7"/>
      <c r="E35" s="7"/>
      <c r="F35" s="7"/>
    </row>
    <row r="36" spans="1:9" x14ac:dyDescent="0.25">
      <c r="A36" t="s">
        <v>38</v>
      </c>
      <c r="B36" s="7">
        <v>99972404</v>
      </c>
      <c r="C36" s="7">
        <v>148370779</v>
      </c>
      <c r="D36" s="7">
        <v>61016660</v>
      </c>
      <c r="E36" s="7">
        <v>154744195</v>
      </c>
      <c r="F36" s="7">
        <v>256033631</v>
      </c>
      <c r="G36" s="29">
        <v>125880086</v>
      </c>
      <c r="H36" s="7">
        <v>220359740</v>
      </c>
      <c r="I36" s="7">
        <v>315712392</v>
      </c>
    </row>
    <row r="37" spans="1:9" x14ac:dyDescent="0.25">
      <c r="A37" t="s">
        <v>39</v>
      </c>
      <c r="B37" s="7">
        <v>-847640</v>
      </c>
      <c r="C37" s="7">
        <v>852369</v>
      </c>
      <c r="D37" s="7">
        <v>2042770</v>
      </c>
      <c r="E37" s="7">
        <v>1620254</v>
      </c>
      <c r="F37" s="7">
        <v>3170241</v>
      </c>
      <c r="G37" s="29">
        <v>-5576089</v>
      </c>
      <c r="H37" s="7">
        <v>98261</v>
      </c>
      <c r="I37" s="7">
        <v>-7349729</v>
      </c>
    </row>
    <row r="38" spans="1:9" x14ac:dyDescent="0.25">
      <c r="B38" s="8">
        <f t="shared" ref="B38:I38" si="10">SUM(B36:B37)</f>
        <v>99124764</v>
      </c>
      <c r="C38" s="8">
        <f t="shared" si="10"/>
        <v>149223148</v>
      </c>
      <c r="D38" s="8">
        <f t="shared" si="10"/>
        <v>63059430</v>
      </c>
      <c r="E38" s="8">
        <f t="shared" si="10"/>
        <v>156364449</v>
      </c>
      <c r="F38" s="8">
        <f t="shared" si="10"/>
        <v>259203872</v>
      </c>
      <c r="G38" s="8">
        <f t="shared" si="10"/>
        <v>120303997</v>
      </c>
      <c r="H38" s="8">
        <f t="shared" si="10"/>
        <v>220458001</v>
      </c>
      <c r="I38" s="8">
        <f t="shared" si="10"/>
        <v>308362663</v>
      </c>
    </row>
    <row r="39" spans="1:9" x14ac:dyDescent="0.25">
      <c r="A39" s="1" t="s">
        <v>102</v>
      </c>
      <c r="B39" s="8">
        <f t="shared" ref="B39:I39" si="11">B34-B38</f>
        <v>131406408</v>
      </c>
      <c r="C39" s="8">
        <f t="shared" si="11"/>
        <v>219538313</v>
      </c>
      <c r="D39" s="8">
        <f t="shared" si="11"/>
        <v>71982511</v>
      </c>
      <c r="E39" s="8">
        <f t="shared" si="11"/>
        <v>170351140</v>
      </c>
      <c r="F39" s="8">
        <f t="shared" si="11"/>
        <v>286427041</v>
      </c>
      <c r="G39" s="8">
        <f t="shared" si="11"/>
        <v>158687404</v>
      </c>
      <c r="H39" s="8">
        <f t="shared" si="11"/>
        <v>320402723</v>
      </c>
      <c r="I39" s="8">
        <f t="shared" si="11"/>
        <v>446451667</v>
      </c>
    </row>
    <row r="40" spans="1:9" x14ac:dyDescent="0.25">
      <c r="A40" s="22" t="s">
        <v>103</v>
      </c>
      <c r="B40" s="11">
        <f>B39/('1'!B42/10)</f>
        <v>0.722804821192088</v>
      </c>
      <c r="C40" s="11">
        <f>C39/('1'!C42/10)</f>
        <v>1.2075769628584447</v>
      </c>
      <c r="D40" s="11">
        <f>D39/('1'!D42/10)</f>
        <v>0.32995160322465972</v>
      </c>
      <c r="E40" s="11">
        <f>E39/('1'!E42/10)</f>
        <v>0.78085122307206623</v>
      </c>
      <c r="F40" s="11">
        <f>F39/('1'!F42/10)</f>
        <v>1.312916985972403</v>
      </c>
      <c r="G40" s="11">
        <f>G39/('1'!G42/10)</f>
        <v>0.67350674768329777</v>
      </c>
      <c r="H40" s="11">
        <f>H39/('1'!H42/10)</f>
        <v>1.3598646803535996</v>
      </c>
      <c r="I40" s="11">
        <f>I39/('1'!I42/10)</f>
        <v>1.2632307420541662</v>
      </c>
    </row>
    <row r="41" spans="1:9" x14ac:dyDescent="0.25">
      <c r="A41" s="22" t="s">
        <v>104</v>
      </c>
      <c r="B41" s="8">
        <f>'1'!B42/10</f>
        <v>181800680</v>
      </c>
      <c r="C41" s="8">
        <f>'1'!C42/10</f>
        <v>181800680</v>
      </c>
      <c r="D41" s="8">
        <f>'1'!D42/10</f>
        <v>218160816</v>
      </c>
      <c r="E41" s="8">
        <f>'1'!E42/10</f>
        <v>218160816</v>
      </c>
      <c r="F41" s="8">
        <f>'1'!F42/10</f>
        <v>218160816</v>
      </c>
      <c r="G41" s="8">
        <f>'1'!G42/10</f>
        <v>235613681</v>
      </c>
      <c r="H41" s="8">
        <f>'1'!H42/10</f>
        <v>235613681</v>
      </c>
      <c r="I41" s="8">
        <f>'1'!I42/10</f>
        <v>353420521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1" ySplit="5" topLeftCell="H44" activePane="bottomRight" state="frozen"/>
      <selection pane="topRight" activeCell="B1" sqref="B1"/>
      <selection pane="bottomLeft" activeCell="A4" sqref="A4"/>
      <selection pane="bottomRight" activeCell="I52" sqref="I52"/>
    </sheetView>
  </sheetViews>
  <sheetFormatPr defaultRowHeight="15" x14ac:dyDescent="0.25"/>
  <cols>
    <col min="1" max="1" width="45.85546875" bestFit="1" customWidth="1"/>
    <col min="2" max="2" width="15" bestFit="1" customWidth="1"/>
    <col min="3" max="3" width="16" bestFit="1" customWidth="1"/>
    <col min="4" max="4" width="15" bestFit="1" customWidth="1"/>
    <col min="5" max="6" width="16" bestFit="1" customWidth="1"/>
    <col min="7" max="7" width="15.28515625" customWidth="1"/>
    <col min="8" max="8" width="17.7109375" bestFit="1" customWidth="1"/>
    <col min="9" max="9" width="15.28515625" customWidth="1"/>
  </cols>
  <sheetData>
    <row r="1" spans="1:9" x14ac:dyDescent="0.25">
      <c r="A1" s="1" t="s">
        <v>0</v>
      </c>
    </row>
    <row r="2" spans="1:9" x14ac:dyDescent="0.25">
      <c r="A2" s="1" t="s">
        <v>125</v>
      </c>
      <c r="B2" s="18"/>
      <c r="C2" s="18"/>
      <c r="D2" s="18"/>
      <c r="E2" s="18"/>
      <c r="F2" s="18"/>
    </row>
    <row r="3" spans="1:9" x14ac:dyDescent="0.25">
      <c r="A3" t="s">
        <v>120</v>
      </c>
    </row>
    <row r="4" spans="1:9" ht="18.75" x14ac:dyDescent="0.3">
      <c r="A4" s="24"/>
      <c r="B4" s="27" t="s">
        <v>76</v>
      </c>
      <c r="C4" s="27" t="s">
        <v>75</v>
      </c>
      <c r="D4" s="27" t="s">
        <v>77</v>
      </c>
      <c r="E4" s="27" t="s">
        <v>76</v>
      </c>
      <c r="F4" s="27" t="s">
        <v>75</v>
      </c>
      <c r="G4" s="27" t="s">
        <v>77</v>
      </c>
      <c r="H4" s="27" t="s">
        <v>76</v>
      </c>
      <c r="I4" s="27" t="s">
        <v>75</v>
      </c>
    </row>
    <row r="5" spans="1:9" ht="15.75" x14ac:dyDescent="0.25">
      <c r="B5" s="25">
        <v>42916</v>
      </c>
      <c r="C5" s="25">
        <v>43008</v>
      </c>
      <c r="D5" s="25">
        <v>43190</v>
      </c>
      <c r="E5" s="25">
        <v>43281</v>
      </c>
      <c r="F5" s="25">
        <v>43373</v>
      </c>
      <c r="G5" s="28">
        <v>43555</v>
      </c>
      <c r="H5" s="28">
        <v>43646</v>
      </c>
      <c r="I5" s="28">
        <v>43738</v>
      </c>
    </row>
    <row r="6" spans="1:9" ht="15.75" x14ac:dyDescent="0.25">
      <c r="A6" s="19" t="s">
        <v>84</v>
      </c>
      <c r="B6" s="16"/>
      <c r="C6" s="16"/>
      <c r="D6" s="16"/>
      <c r="E6" s="16"/>
      <c r="F6" s="16"/>
    </row>
    <row r="7" spans="1:9" x14ac:dyDescent="0.25">
      <c r="A7" s="20" t="s">
        <v>85</v>
      </c>
      <c r="B7" s="7"/>
      <c r="C7" s="7"/>
      <c r="D7" s="7"/>
      <c r="E7" s="7"/>
      <c r="F7" s="7"/>
    </row>
    <row r="8" spans="1:9" x14ac:dyDescent="0.25">
      <c r="A8" t="s">
        <v>40</v>
      </c>
      <c r="B8" s="7">
        <v>2271700071</v>
      </c>
      <c r="C8" s="7">
        <v>2091383872</v>
      </c>
      <c r="D8" s="7">
        <v>1003855948</v>
      </c>
      <c r="E8" s="7">
        <v>2271700071</v>
      </c>
      <c r="F8" s="7">
        <v>3672759799</v>
      </c>
      <c r="G8" s="29">
        <v>1591516692</v>
      </c>
      <c r="H8" s="7">
        <v>3230423708</v>
      </c>
      <c r="I8" s="7">
        <v>4907864080</v>
      </c>
    </row>
    <row r="9" spans="1:9" x14ac:dyDescent="0.25">
      <c r="A9" t="s">
        <v>41</v>
      </c>
      <c r="B9" s="7">
        <v>-1360290749</v>
      </c>
      <c r="C9" s="7">
        <v>-1108122166</v>
      </c>
      <c r="D9" s="7">
        <v>-566293479</v>
      </c>
      <c r="E9" s="7">
        <v>-1360290749</v>
      </c>
      <c r="F9" s="7">
        <v>-2067652837</v>
      </c>
      <c r="G9" s="29">
        <v>-898510076</v>
      </c>
      <c r="H9" s="7">
        <v>-2280303546</v>
      </c>
      <c r="I9" s="7">
        <v>-3153963675</v>
      </c>
    </row>
    <row r="10" spans="1:9" x14ac:dyDescent="0.25">
      <c r="A10" t="s">
        <v>42</v>
      </c>
      <c r="B10" s="7">
        <v>-2850984</v>
      </c>
      <c r="C10" s="7">
        <v>27033173</v>
      </c>
      <c r="D10" s="7">
        <v>-8177919</v>
      </c>
      <c r="E10" s="7">
        <v>-2850984</v>
      </c>
      <c r="F10" s="7">
        <v>-9619089</v>
      </c>
      <c r="G10" s="29">
        <v>1878906</v>
      </c>
      <c r="H10" s="7">
        <v>24318907</v>
      </c>
      <c r="I10" s="7">
        <v>25470297</v>
      </c>
    </row>
    <row r="11" spans="1:9" x14ac:dyDescent="0.25">
      <c r="A11" t="s">
        <v>43</v>
      </c>
      <c r="B11" s="7">
        <v>40516523</v>
      </c>
      <c r="C11" s="7">
        <v>60288817</v>
      </c>
      <c r="D11" s="7">
        <v>19693120</v>
      </c>
      <c r="E11" s="7">
        <v>40516523</v>
      </c>
      <c r="F11" s="7">
        <v>66730684</v>
      </c>
      <c r="G11" s="29">
        <v>17644262</v>
      </c>
      <c r="H11" s="7">
        <v>30986407</v>
      </c>
      <c r="I11" s="7">
        <v>48774102</v>
      </c>
    </row>
    <row r="12" spans="1:9" x14ac:dyDescent="0.25">
      <c r="A12" t="s">
        <v>44</v>
      </c>
      <c r="B12" s="7">
        <v>6283927</v>
      </c>
      <c r="C12" s="7">
        <v>13249020</v>
      </c>
      <c r="D12" s="7">
        <v>3676396</v>
      </c>
      <c r="E12" s="7">
        <v>6283927</v>
      </c>
      <c r="F12" s="7">
        <v>11283927</v>
      </c>
      <c r="G12" s="29">
        <v>3897050</v>
      </c>
      <c r="H12" s="7">
        <v>12831050</v>
      </c>
      <c r="I12" s="7">
        <v>18262370</v>
      </c>
    </row>
    <row r="13" spans="1:9" x14ac:dyDescent="0.25">
      <c r="A13" t="s">
        <v>45</v>
      </c>
      <c r="B13" s="7">
        <v>-191398625</v>
      </c>
      <c r="C13" s="7">
        <v>-208542606</v>
      </c>
      <c r="D13" s="7">
        <v>-95567055</v>
      </c>
      <c r="E13" s="7">
        <v>-191398625</v>
      </c>
      <c r="F13" s="7">
        <v>-293202671</v>
      </c>
      <c r="G13" s="29">
        <v>-118908305</v>
      </c>
      <c r="H13" s="7">
        <v>-264153847</v>
      </c>
      <c r="I13" s="7">
        <v>-414068027</v>
      </c>
    </row>
    <row r="14" spans="1:9" x14ac:dyDescent="0.25">
      <c r="A14" t="s">
        <v>46</v>
      </c>
      <c r="B14" s="7">
        <v>-113467711</v>
      </c>
      <c r="C14" s="7">
        <v>-191432004</v>
      </c>
      <c r="D14" s="7">
        <v>-58590287</v>
      </c>
      <c r="E14" s="7">
        <v>-113467711</v>
      </c>
      <c r="F14" s="7">
        <v>-199017144</v>
      </c>
      <c r="G14" s="29">
        <v>-49580010</v>
      </c>
      <c r="H14" s="7">
        <v>-144882955</v>
      </c>
      <c r="I14" s="7">
        <v>-230390894</v>
      </c>
    </row>
    <row r="15" spans="1:9" x14ac:dyDescent="0.25">
      <c r="A15" t="s">
        <v>47</v>
      </c>
      <c r="B15" s="7">
        <v>-157187137</v>
      </c>
      <c r="C15" s="7">
        <v>-132748418</v>
      </c>
      <c r="D15" s="7">
        <v>-107263346</v>
      </c>
      <c r="E15" s="7">
        <v>-157187137</v>
      </c>
      <c r="F15" s="7">
        <v>-228625716</v>
      </c>
      <c r="G15" s="29">
        <v>-63579532</v>
      </c>
      <c r="H15" s="7">
        <v>-160683953</v>
      </c>
      <c r="I15" s="7">
        <v>-314985679</v>
      </c>
    </row>
    <row r="16" spans="1:9" x14ac:dyDescent="0.25">
      <c r="A16" t="s">
        <v>48</v>
      </c>
      <c r="B16" s="7">
        <v>366324</v>
      </c>
      <c r="C16" s="7">
        <v>850819</v>
      </c>
      <c r="D16" s="7">
        <v>230170</v>
      </c>
      <c r="E16" s="7">
        <v>366324</v>
      </c>
      <c r="F16" s="7">
        <v>613211</v>
      </c>
      <c r="G16" s="29">
        <v>335595</v>
      </c>
      <c r="H16" s="7">
        <v>475237</v>
      </c>
      <c r="I16" s="7">
        <v>718769</v>
      </c>
    </row>
    <row r="17" spans="1:9" x14ac:dyDescent="0.25">
      <c r="A17" t="s">
        <v>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9" x14ac:dyDescent="0.25">
      <c r="A18" s="10"/>
      <c r="B18" s="8">
        <f t="shared" ref="B18:E18" si="0">SUM(B8:B17)</f>
        <v>493671639</v>
      </c>
      <c r="C18" s="8">
        <f t="shared" si="0"/>
        <v>551960507</v>
      </c>
      <c r="D18" s="8">
        <f t="shared" si="0"/>
        <v>191563548</v>
      </c>
      <c r="E18" s="8">
        <f t="shared" si="0"/>
        <v>493671639</v>
      </c>
      <c r="F18" s="8">
        <f>SUM(F8:F17)</f>
        <v>953270164</v>
      </c>
      <c r="G18" s="8">
        <f t="shared" ref="G18:I18" si="1">SUM(G8:G17)</f>
        <v>484694582</v>
      </c>
      <c r="H18" s="8">
        <f t="shared" si="1"/>
        <v>449011008</v>
      </c>
      <c r="I18" s="8">
        <f t="shared" si="1"/>
        <v>887681343</v>
      </c>
    </row>
    <row r="19" spans="1:9" x14ac:dyDescent="0.25">
      <c r="B19" s="7"/>
      <c r="C19" s="7"/>
      <c r="D19" s="7"/>
      <c r="E19" s="7"/>
      <c r="F19" s="7"/>
    </row>
    <row r="20" spans="1:9" x14ac:dyDescent="0.25">
      <c r="A20" s="21" t="s">
        <v>86</v>
      </c>
      <c r="B20" s="7"/>
      <c r="C20" s="7"/>
      <c r="D20" s="7"/>
      <c r="E20" s="7"/>
      <c r="F20" s="7"/>
    </row>
    <row r="21" spans="1:9" x14ac:dyDescent="0.25">
      <c r="A21" t="s">
        <v>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9" x14ac:dyDescent="0.25">
      <c r="A22" t="s">
        <v>51</v>
      </c>
      <c r="B22" s="7"/>
      <c r="C22" s="7"/>
      <c r="D22" s="7"/>
      <c r="E22" s="7"/>
      <c r="F22" s="7"/>
    </row>
    <row r="23" spans="1:9" x14ac:dyDescent="0.25">
      <c r="A23" t="s">
        <v>52</v>
      </c>
      <c r="B23" s="7">
        <v>16650784</v>
      </c>
      <c r="C23" s="7">
        <v>106649072</v>
      </c>
      <c r="D23" s="7">
        <v>6538189</v>
      </c>
      <c r="E23" s="7">
        <v>16650784</v>
      </c>
      <c r="F23" s="7">
        <v>17051060</v>
      </c>
      <c r="G23" s="29">
        <v>6497985</v>
      </c>
      <c r="H23" s="7">
        <v>10153526</v>
      </c>
      <c r="I23" s="7">
        <v>13852319</v>
      </c>
    </row>
    <row r="24" spans="1:9" x14ac:dyDescent="0.25">
      <c r="A24" t="s">
        <v>53</v>
      </c>
      <c r="B24" s="7">
        <v>-2536571877</v>
      </c>
      <c r="C24" s="7">
        <v>-12445633099</v>
      </c>
      <c r="D24" s="7">
        <v>-148928273</v>
      </c>
      <c r="E24" s="7">
        <v>-2536571877</v>
      </c>
      <c r="F24" s="7">
        <v>-5312604061</v>
      </c>
      <c r="G24" s="29">
        <v>-2182197320</v>
      </c>
      <c r="H24" s="7">
        <v>-1723434519</v>
      </c>
      <c r="I24" s="7">
        <v>-3591494406</v>
      </c>
    </row>
    <row r="25" spans="1:9" x14ac:dyDescent="0.25">
      <c r="A25" t="s">
        <v>54</v>
      </c>
      <c r="B25" s="7">
        <v>-69423473</v>
      </c>
      <c r="C25" s="7">
        <v>-39565026</v>
      </c>
      <c r="D25" s="7">
        <v>-15793271</v>
      </c>
      <c r="E25" s="7">
        <v>-69423473</v>
      </c>
      <c r="F25" s="7">
        <v>-60576999</v>
      </c>
      <c r="G25" s="29">
        <v>-41852336</v>
      </c>
      <c r="H25" s="7">
        <v>-169655262</v>
      </c>
      <c r="I25" s="7">
        <v>-20969835</v>
      </c>
    </row>
    <row r="26" spans="1:9" x14ac:dyDescent="0.25">
      <c r="A26" t="s">
        <v>55</v>
      </c>
      <c r="B26" s="7">
        <v>301887500</v>
      </c>
      <c r="C26" s="7">
        <v>3240000000</v>
      </c>
      <c r="D26" s="7">
        <v>-1450000000</v>
      </c>
      <c r="E26" s="7">
        <v>301887500</v>
      </c>
      <c r="F26" s="7">
        <v>501887500</v>
      </c>
      <c r="G26" s="29">
        <v>-1658294375</v>
      </c>
      <c r="H26" s="7">
        <v>-1924868739</v>
      </c>
      <c r="I26" s="7">
        <v>-3724868729</v>
      </c>
    </row>
    <row r="27" spans="1:9" x14ac:dyDescent="0.25">
      <c r="A27" t="s">
        <v>56</v>
      </c>
      <c r="B27" s="7">
        <v>1904392977</v>
      </c>
      <c r="C27" s="7">
        <v>7016607179</v>
      </c>
      <c r="D27" s="7">
        <v>938643419</v>
      </c>
      <c r="E27" s="7">
        <v>1904392977</v>
      </c>
      <c r="F27" s="7">
        <v>3442721057</v>
      </c>
      <c r="G27" s="29">
        <v>1572684343</v>
      </c>
      <c r="H27" s="7">
        <v>5054360538</v>
      </c>
      <c r="I27" s="7">
        <v>9222227884</v>
      </c>
    </row>
    <row r="28" spans="1:9" x14ac:dyDescent="0.25">
      <c r="A28" t="s">
        <v>70</v>
      </c>
      <c r="B28" s="7"/>
      <c r="C28" s="7"/>
      <c r="D28" s="7"/>
      <c r="E28" s="7"/>
      <c r="F28" s="7"/>
    </row>
    <row r="29" spans="1:9" x14ac:dyDescent="0.25">
      <c r="A29" t="s">
        <v>57</v>
      </c>
      <c r="B29" s="7">
        <v>-722804819</v>
      </c>
      <c r="C29" s="7">
        <v>1208826818</v>
      </c>
      <c r="D29" s="7">
        <v>-107502929</v>
      </c>
      <c r="E29" s="7">
        <v>-722804819</v>
      </c>
      <c r="F29" s="7">
        <v>-335572866</v>
      </c>
      <c r="G29" s="29">
        <v>665504081</v>
      </c>
      <c r="H29" s="7">
        <v>-1035574085</v>
      </c>
      <c r="I29" s="7">
        <v>-991471576</v>
      </c>
    </row>
    <row r="30" spans="1:9" x14ac:dyDescent="0.25">
      <c r="A30" t="s">
        <v>58</v>
      </c>
      <c r="B30" s="7">
        <v>27525597</v>
      </c>
      <c r="C30" s="7">
        <v>101190507</v>
      </c>
      <c r="D30" s="7">
        <v>519253</v>
      </c>
      <c r="E30" s="7">
        <v>27525597</v>
      </c>
      <c r="F30" s="7">
        <v>98352370</v>
      </c>
      <c r="G30" s="29">
        <v>-23160625</v>
      </c>
      <c r="H30" s="7">
        <v>-57576100</v>
      </c>
      <c r="I30" s="7">
        <v>33221767</v>
      </c>
    </row>
    <row r="31" spans="1:9" x14ac:dyDescent="0.25">
      <c r="A31" s="10"/>
      <c r="B31" s="8">
        <f t="shared" ref="B31:E31" si="2">SUM(B21:B30)</f>
        <v>-1078343311</v>
      </c>
      <c r="C31" s="8">
        <f t="shared" si="2"/>
        <v>-811924549</v>
      </c>
      <c r="D31" s="8">
        <f t="shared" si="2"/>
        <v>-776523612</v>
      </c>
      <c r="E31" s="8">
        <f t="shared" si="2"/>
        <v>-1078343311</v>
      </c>
      <c r="F31" s="8">
        <f>SUM(F21:F30)</f>
        <v>-1648741939</v>
      </c>
      <c r="G31" s="8">
        <f t="shared" ref="G31:I31" si="3">SUM(G21:G30)</f>
        <v>-1660818247</v>
      </c>
      <c r="H31" s="8">
        <f t="shared" si="3"/>
        <v>153405359</v>
      </c>
      <c r="I31" s="8">
        <f t="shared" si="3"/>
        <v>940497424</v>
      </c>
    </row>
    <row r="32" spans="1:9" x14ac:dyDescent="0.25">
      <c r="A32" s="1"/>
      <c r="B32" s="8">
        <f t="shared" ref="B32:E32" si="4">B18+B31</f>
        <v>-584671672</v>
      </c>
      <c r="C32" s="8">
        <f t="shared" si="4"/>
        <v>-259964042</v>
      </c>
      <c r="D32" s="8">
        <f t="shared" si="4"/>
        <v>-584960064</v>
      </c>
      <c r="E32" s="8">
        <f t="shared" si="4"/>
        <v>-584671672</v>
      </c>
      <c r="F32" s="8">
        <f>F18+F31</f>
        <v>-695471775</v>
      </c>
      <c r="G32" s="8">
        <f t="shared" ref="G32:I32" si="5">G18+G31</f>
        <v>-1176123665</v>
      </c>
      <c r="H32" s="8">
        <f t="shared" si="5"/>
        <v>602416367</v>
      </c>
      <c r="I32" s="8">
        <f t="shared" si="5"/>
        <v>1828178767</v>
      </c>
    </row>
    <row r="33" spans="1:9" x14ac:dyDescent="0.25">
      <c r="A33" s="2"/>
      <c r="B33" s="7"/>
      <c r="C33" s="7"/>
      <c r="D33" s="7"/>
      <c r="E33" s="7"/>
      <c r="F33" s="7"/>
    </row>
    <row r="34" spans="1:9" x14ac:dyDescent="0.25">
      <c r="A34" s="19" t="s">
        <v>87</v>
      </c>
      <c r="B34" s="7"/>
      <c r="C34" s="7"/>
      <c r="D34" s="7"/>
      <c r="E34" s="7"/>
      <c r="F34" s="7"/>
    </row>
    <row r="35" spans="1:9" x14ac:dyDescent="0.25">
      <c r="A35" s="4" t="s">
        <v>59</v>
      </c>
      <c r="B35" s="7"/>
      <c r="C35" s="7"/>
      <c r="D35" s="7"/>
      <c r="E35" s="7"/>
      <c r="F35" s="7"/>
    </row>
    <row r="36" spans="1:9" x14ac:dyDescent="0.25">
      <c r="A36" s="5" t="s">
        <v>60</v>
      </c>
      <c r="B36" s="7">
        <v>45840988</v>
      </c>
      <c r="C36" s="7">
        <v>-97000000</v>
      </c>
      <c r="D36" s="7">
        <v>3737500</v>
      </c>
      <c r="E36" s="7">
        <v>45840988</v>
      </c>
      <c r="F36" s="7">
        <v>-13625787</v>
      </c>
      <c r="G36" s="29">
        <v>3826406</v>
      </c>
      <c r="H36" s="7">
        <v>-73016839</v>
      </c>
      <c r="I36" s="7">
        <v>-473059857</v>
      </c>
    </row>
    <row r="37" spans="1:9" ht="30" x14ac:dyDescent="0.25">
      <c r="A37" s="6" t="s">
        <v>62</v>
      </c>
      <c r="B37" s="7">
        <v>-35934251</v>
      </c>
      <c r="C37" s="7">
        <v>-50323139</v>
      </c>
      <c r="D37" s="7">
        <v>-13761361</v>
      </c>
      <c r="E37" s="7">
        <v>-35934251</v>
      </c>
      <c r="F37" s="7">
        <v>-49791893</v>
      </c>
      <c r="G37" s="29">
        <v>-18218971</v>
      </c>
      <c r="H37" s="7">
        <v>-42480586</v>
      </c>
      <c r="I37" s="7">
        <v>-191318032</v>
      </c>
    </row>
    <row r="38" spans="1:9" x14ac:dyDescent="0.25">
      <c r="A38" s="5" t="s">
        <v>61</v>
      </c>
      <c r="B38" s="7">
        <v>4464508</v>
      </c>
      <c r="C38" s="7">
        <v>2989145</v>
      </c>
      <c r="D38" s="7">
        <v>1303000</v>
      </c>
      <c r="E38" s="7">
        <v>4464508</v>
      </c>
      <c r="F38" s="7">
        <v>4387771</v>
      </c>
      <c r="H38" s="7">
        <v>1550000</v>
      </c>
      <c r="I38" s="7">
        <v>3349996</v>
      </c>
    </row>
    <row r="39" spans="1:9" x14ac:dyDescent="0.25">
      <c r="A39" s="1"/>
      <c r="B39" s="8">
        <f>SUM(B35:B38)</f>
        <v>14371245</v>
      </c>
      <c r="C39" s="8">
        <f>SUM(C35:C38)</f>
        <v>-144333994</v>
      </c>
      <c r="D39" s="8">
        <f>SUM(D35:D38)</f>
        <v>-8720861</v>
      </c>
      <c r="E39" s="8">
        <f>SUM(E35:E38)</f>
        <v>14371245</v>
      </c>
      <c r="F39" s="8">
        <f>SUM(F36:F38)</f>
        <v>-59029909</v>
      </c>
      <c r="G39" s="8">
        <f t="shared" ref="G39:I39" si="6">SUM(G36:G38)</f>
        <v>-14392565</v>
      </c>
      <c r="H39" s="8">
        <f t="shared" si="6"/>
        <v>-113947425</v>
      </c>
      <c r="I39" s="8">
        <f t="shared" si="6"/>
        <v>-661027893</v>
      </c>
    </row>
    <row r="40" spans="1:9" x14ac:dyDescent="0.25">
      <c r="B40" s="7"/>
      <c r="C40" s="7"/>
      <c r="D40" s="7"/>
      <c r="E40" s="7"/>
      <c r="F40" s="7"/>
    </row>
    <row r="41" spans="1:9" x14ac:dyDescent="0.25">
      <c r="A41" s="19" t="s">
        <v>88</v>
      </c>
      <c r="B41" s="7"/>
      <c r="C41" s="7"/>
      <c r="D41" s="7"/>
      <c r="E41" s="7"/>
      <c r="F41" s="7"/>
    </row>
    <row r="42" spans="1:9" x14ac:dyDescent="0.25">
      <c r="A42" t="s">
        <v>63</v>
      </c>
      <c r="B42" s="7"/>
      <c r="C42" s="7"/>
      <c r="D42" s="7">
        <v>399688127</v>
      </c>
      <c r="E42" s="7"/>
      <c r="F42" s="7"/>
      <c r="G42" s="29">
        <v>181295734</v>
      </c>
      <c r="I42">
        <v>546726236</v>
      </c>
    </row>
    <row r="43" spans="1:9" x14ac:dyDescent="0.25">
      <c r="A43" t="s">
        <v>64</v>
      </c>
      <c r="B43" s="7">
        <v>413759749</v>
      </c>
      <c r="C43" s="7">
        <v>350108408</v>
      </c>
      <c r="D43" s="7"/>
      <c r="E43" s="7">
        <v>413759749</v>
      </c>
      <c r="F43" s="7">
        <v>347800247</v>
      </c>
      <c r="H43" s="7">
        <v>168170400</v>
      </c>
    </row>
    <row r="44" spans="1:9" x14ac:dyDescent="0.25">
      <c r="A44" t="s">
        <v>65</v>
      </c>
      <c r="B44" s="7"/>
      <c r="C44" s="7"/>
      <c r="D44" s="7"/>
      <c r="E44" s="7"/>
      <c r="F44" s="7"/>
      <c r="I44">
        <v>1413682080</v>
      </c>
    </row>
    <row r="45" spans="1:9" x14ac:dyDescent="0.25">
      <c r="A45" t="s">
        <v>78</v>
      </c>
      <c r="B45" s="7">
        <v>490358965</v>
      </c>
      <c r="C45" s="7">
        <v>257829703</v>
      </c>
      <c r="D45" s="7">
        <v>129080183</v>
      </c>
      <c r="E45" s="7">
        <v>490358965</v>
      </c>
      <c r="F45" s="7">
        <v>598741404</v>
      </c>
      <c r="G45" s="29">
        <v>551053920</v>
      </c>
      <c r="H45" s="7">
        <v>652365378</v>
      </c>
      <c r="I45" s="7">
        <v>631962773</v>
      </c>
    </row>
    <row r="46" spans="1:9" x14ac:dyDescent="0.25">
      <c r="A46" t="s">
        <v>66</v>
      </c>
      <c r="B46" s="7">
        <v>10991</v>
      </c>
      <c r="C46" s="7">
        <v>32159</v>
      </c>
      <c r="D46" s="7"/>
      <c r="E46" s="7">
        <v>10991</v>
      </c>
      <c r="F46" s="7">
        <v>10991</v>
      </c>
      <c r="H46" s="7">
        <v>-152085848</v>
      </c>
      <c r="I46" s="7">
        <v>-152257986</v>
      </c>
    </row>
    <row r="47" spans="1:9" x14ac:dyDescent="0.25">
      <c r="A47" s="1"/>
      <c r="B47" s="8">
        <f t="shared" ref="B47:E47" si="7">SUM(B42:B46)</f>
        <v>904129705</v>
      </c>
      <c r="C47" s="8">
        <f t="shared" si="7"/>
        <v>607970270</v>
      </c>
      <c r="D47" s="8">
        <f t="shared" si="7"/>
        <v>528768310</v>
      </c>
      <c r="E47" s="8">
        <f t="shared" si="7"/>
        <v>904129705</v>
      </c>
      <c r="F47" s="8">
        <f>SUM(F42:F46)</f>
        <v>946552642</v>
      </c>
      <c r="G47" s="8">
        <f t="shared" ref="G47:I47" si="8">SUM(G42:G46)</f>
        <v>732349654</v>
      </c>
      <c r="H47" s="8">
        <f t="shared" si="8"/>
        <v>668449930</v>
      </c>
      <c r="I47" s="8">
        <f t="shared" si="8"/>
        <v>2440113103</v>
      </c>
    </row>
    <row r="48" spans="1:9" x14ac:dyDescent="0.25">
      <c r="B48" s="7"/>
      <c r="C48" s="7"/>
      <c r="D48" s="7"/>
      <c r="E48" s="7"/>
      <c r="F48" s="7"/>
    </row>
    <row r="49" spans="1:9" x14ac:dyDescent="0.25">
      <c r="A49" s="19" t="s">
        <v>89</v>
      </c>
      <c r="B49" s="8">
        <f t="shared" ref="B49:E49" si="9">B32+B39+B47</f>
        <v>333829278</v>
      </c>
      <c r="C49" s="8">
        <f t="shared" si="9"/>
        <v>203672234</v>
      </c>
      <c r="D49" s="8">
        <f t="shared" si="9"/>
        <v>-64912615</v>
      </c>
      <c r="E49" s="8">
        <f t="shared" si="9"/>
        <v>333829278</v>
      </c>
      <c r="F49" s="8">
        <f>F32+F39+F47</f>
        <v>192050958</v>
      </c>
      <c r="G49" s="8">
        <f t="shared" ref="G49:I49" si="10">G32+G39+G47</f>
        <v>-458166576</v>
      </c>
      <c r="H49" s="8">
        <f t="shared" si="10"/>
        <v>1156918872</v>
      </c>
      <c r="I49" s="8">
        <f t="shared" si="10"/>
        <v>3607263977</v>
      </c>
    </row>
    <row r="50" spans="1:9" x14ac:dyDescent="0.25">
      <c r="A50" s="22" t="s">
        <v>90</v>
      </c>
      <c r="B50" s="7"/>
      <c r="C50" s="7">
        <v>0</v>
      </c>
      <c r="D50" s="7"/>
      <c r="E50" s="7">
        <v>0</v>
      </c>
      <c r="F50" s="7">
        <v>0</v>
      </c>
    </row>
    <row r="51" spans="1:9" x14ac:dyDescent="0.25">
      <c r="A51" s="22" t="s">
        <v>91</v>
      </c>
      <c r="B51" s="7">
        <v>3280144219</v>
      </c>
      <c r="C51" s="7">
        <v>1858768066</v>
      </c>
      <c r="D51" s="7">
        <v>3280144219</v>
      </c>
      <c r="E51" s="7">
        <v>3280144219</v>
      </c>
      <c r="F51" s="7">
        <v>3280144219</v>
      </c>
      <c r="G51" s="29">
        <v>3759401255</v>
      </c>
      <c r="H51" s="7">
        <v>3759401255</v>
      </c>
      <c r="I51" s="7">
        <v>3759401255</v>
      </c>
    </row>
    <row r="52" spans="1:9" x14ac:dyDescent="0.25">
      <c r="A52" s="19" t="s">
        <v>92</v>
      </c>
      <c r="B52" s="8">
        <f t="shared" ref="B52:E52" si="11">SUM(B49:B51)</f>
        <v>3613973497</v>
      </c>
      <c r="C52" s="8">
        <f t="shared" si="11"/>
        <v>2062440300</v>
      </c>
      <c r="D52" s="8">
        <f t="shared" si="11"/>
        <v>3215231604</v>
      </c>
      <c r="E52" s="8">
        <f t="shared" si="11"/>
        <v>3613973497</v>
      </c>
      <c r="F52" s="8">
        <f>SUM(F49:F51)</f>
        <v>3472195177</v>
      </c>
      <c r="G52" s="8">
        <f t="shared" ref="G52:I52" si="12">SUM(G49:G51)</f>
        <v>3301234679</v>
      </c>
      <c r="H52" s="8">
        <f t="shared" si="12"/>
        <v>4916320127</v>
      </c>
      <c r="I52" s="8">
        <f t="shared" si="12"/>
        <v>7366665232</v>
      </c>
    </row>
    <row r="53" spans="1:9" x14ac:dyDescent="0.25">
      <c r="A53" s="22" t="s">
        <v>93</v>
      </c>
      <c r="B53" s="11">
        <f>B32/('1'!B42/10)</f>
        <v>-3.216003768522758</v>
      </c>
      <c r="C53" s="11">
        <f>C32/('1'!C42/10)</f>
        <v>-1.4299398770125613</v>
      </c>
      <c r="D53" s="11">
        <f>D32/('1'!D42/10)</f>
        <v>-2.6813250643506943</v>
      </c>
      <c r="E53" s="11">
        <f>E32/('1'!E42/10)</f>
        <v>-2.6800031404356317</v>
      </c>
      <c r="F53" s="11">
        <f>F32/('1'!F42/10)</f>
        <v>-3.1878858346404426</v>
      </c>
      <c r="G53" s="11">
        <f>G32/('1'!G42/10)</f>
        <v>-4.991746065034314</v>
      </c>
      <c r="H53" s="11">
        <f>H32/('1'!H42/10)</f>
        <v>2.5567970605238326</v>
      </c>
      <c r="I53" s="11">
        <f>I32/('1'!I42/10)</f>
        <v>5.1728144190020027</v>
      </c>
    </row>
    <row r="54" spans="1:9" x14ac:dyDescent="0.25">
      <c r="A54" s="19" t="s">
        <v>94</v>
      </c>
      <c r="B54" s="8">
        <f>'1'!B42/10</f>
        <v>181800680</v>
      </c>
      <c r="C54" s="8">
        <f>'1'!C42/10</f>
        <v>181800680</v>
      </c>
      <c r="D54" s="8">
        <f>'1'!D42/10</f>
        <v>218160816</v>
      </c>
      <c r="E54" s="8">
        <f>'1'!E42/10</f>
        <v>218160816</v>
      </c>
      <c r="F54" s="8">
        <f>'1'!F42/10</f>
        <v>218160816</v>
      </c>
      <c r="G54" s="8">
        <f>'1'!G42/10</f>
        <v>235613681</v>
      </c>
      <c r="H54" s="8">
        <f>'1'!H42/10</f>
        <v>235613681</v>
      </c>
      <c r="I54" s="8">
        <f>'1'!I42/10</f>
        <v>353420521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17" sqref="I17"/>
    </sheetView>
  </sheetViews>
  <sheetFormatPr defaultRowHeight="15" x14ac:dyDescent="0.25"/>
  <cols>
    <col min="1" max="1" width="34.5703125" bestFit="1" customWidth="1"/>
  </cols>
  <sheetData>
    <row r="1" spans="1:6" x14ac:dyDescent="0.25">
      <c r="A1" s="1" t="s">
        <v>0</v>
      </c>
    </row>
    <row r="2" spans="1:6" x14ac:dyDescent="0.25">
      <c r="A2" s="1" t="s">
        <v>71</v>
      </c>
    </row>
    <row r="3" spans="1:6" x14ac:dyDescent="0.25">
      <c r="A3" t="s">
        <v>120</v>
      </c>
    </row>
    <row r="4" spans="1:6" ht="18.75" x14ac:dyDescent="0.3">
      <c r="A4" s="24"/>
      <c r="B4" s="15" t="s">
        <v>77</v>
      </c>
      <c r="C4" s="15" t="s">
        <v>76</v>
      </c>
      <c r="D4" s="15" t="s">
        <v>75</v>
      </c>
      <c r="E4" s="15" t="s">
        <v>121</v>
      </c>
      <c r="F4" s="15" t="s">
        <v>122</v>
      </c>
    </row>
    <row r="5" spans="1:6" ht="15.75" x14ac:dyDescent="0.25">
      <c r="B5" s="25">
        <v>42916</v>
      </c>
      <c r="C5" s="25">
        <v>43008</v>
      </c>
      <c r="D5" s="25">
        <v>43190</v>
      </c>
      <c r="E5" s="25">
        <v>43281</v>
      </c>
      <c r="F5" s="25">
        <v>43373</v>
      </c>
    </row>
    <row r="6" spans="1:6" x14ac:dyDescent="0.25">
      <c r="A6" t="s">
        <v>79</v>
      </c>
      <c r="B6" s="12">
        <f>'2'!B7/'2'!B8</f>
        <v>0.38998815207699661</v>
      </c>
      <c r="C6" s="12">
        <f>'2'!C7/'2'!C8</f>
        <v>0.36645437248095836</v>
      </c>
      <c r="D6" s="12">
        <f>'2'!D7/'2'!D8</f>
        <v>0.3008265304666497</v>
      </c>
      <c r="E6" s="12">
        <f>'2'!E7/'2'!E8</f>
        <v>0.30443266104927197</v>
      </c>
      <c r="F6" s="12">
        <f>'2'!F7/'2'!F8</f>
        <v>0.31523986317701724</v>
      </c>
    </row>
    <row r="7" spans="1:6" x14ac:dyDescent="0.25">
      <c r="A7" t="s">
        <v>72</v>
      </c>
      <c r="B7" s="12">
        <f>'2'!B28/'2'!B14</f>
        <v>0.5086866846149265</v>
      </c>
      <c r="C7" s="12">
        <f>'2'!C28/'2'!C14</f>
        <v>0.52740228240102227</v>
      </c>
      <c r="D7" s="12">
        <f>'2'!D28/'2'!D14</f>
        <v>0.45369276473895709</v>
      </c>
      <c r="E7" s="12">
        <f>'2'!E28/'2'!E14</f>
        <v>0.51985415412327907</v>
      </c>
      <c r="F7" s="12">
        <f>'2'!F28/'2'!F14</f>
        <v>0.56979099672959144</v>
      </c>
    </row>
    <row r="8" spans="1:6" x14ac:dyDescent="0.25">
      <c r="A8" t="s">
        <v>73</v>
      </c>
      <c r="B8" s="12">
        <f>'2'!B39/'2'!B14</f>
        <v>0.22904384165028241</v>
      </c>
      <c r="C8" s="12">
        <f>'2'!C39/'2'!C14</f>
        <v>0.2477078417254239</v>
      </c>
      <c r="D8" s="12">
        <f>'2'!D39/'2'!D14</f>
        <v>0.2129137391826926</v>
      </c>
      <c r="E8" s="12">
        <f>'2'!E39/'2'!E14</f>
        <v>0.22618014513129298</v>
      </c>
      <c r="F8" s="12">
        <f>'2'!F39/'2'!F14</f>
        <v>0.22899507650062778</v>
      </c>
    </row>
    <row r="9" spans="1:6" x14ac:dyDescent="0.25">
      <c r="A9" t="s">
        <v>80</v>
      </c>
      <c r="B9" s="12">
        <f>'2'!B39/'1'!B27</f>
        <v>4.0521862444346853E-3</v>
      </c>
      <c r="C9" s="12">
        <f>'2'!C39/'1'!C27</f>
        <v>6.1965643308948314E-3</v>
      </c>
      <c r="D9" s="12">
        <f>'2'!D39/'1'!D27</f>
        <v>1.8219305037457606E-3</v>
      </c>
      <c r="E9" s="12">
        <f>'2'!E39/'1'!E27</f>
        <v>4.0209661304206933E-3</v>
      </c>
      <c r="F9" s="12">
        <f>'2'!F39/'1'!F27</f>
        <v>6.3442401334125858E-3</v>
      </c>
    </row>
    <row r="10" spans="1:6" x14ac:dyDescent="0.25">
      <c r="A10" t="s">
        <v>81</v>
      </c>
      <c r="B10" s="12">
        <f>'2'!B39/'1'!B47</f>
        <v>4.5210907469862754E-2</v>
      </c>
      <c r="C10" s="12">
        <f>'2'!C39/'1'!C47</f>
        <v>7.3310126847823592E-2</v>
      </c>
      <c r="D10" s="12">
        <f>'2'!D39/'1'!D47</f>
        <v>2.2618075797888899E-2</v>
      </c>
      <c r="E10" s="12">
        <f>'2'!E39/'1'!E47</f>
        <v>5.1922233534443862E-2</v>
      </c>
      <c r="F10" s="12">
        <f>'2'!F39/'1'!F47</f>
        <v>8.4318490123181725E-2</v>
      </c>
    </row>
    <row r="11" spans="1:6" x14ac:dyDescent="0.25">
      <c r="A11" t="s">
        <v>74</v>
      </c>
    </row>
    <row r="12" spans="1:6" x14ac:dyDescent="0.25">
      <c r="A12" t="s">
        <v>82</v>
      </c>
    </row>
    <row r="13" spans="1:6" x14ac:dyDescent="0.25">
      <c r="A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2018-05-28T03:29:51Z</dcterms:created>
  <dcterms:modified xsi:type="dcterms:W3CDTF">2020-04-13T06:51:52Z</dcterms:modified>
</cp:coreProperties>
</file>