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hu/vqiEMkEIUYI5DjuCZjXoBU37A=="/>
    </ext>
  </extLst>
</workbook>
</file>

<file path=xl/calcChain.xml><?xml version="1.0" encoding="utf-8"?>
<calcChain xmlns="http://schemas.openxmlformats.org/spreadsheetml/2006/main">
  <c r="F9" i="4" l="1"/>
  <c r="B9" i="4"/>
  <c r="I48" i="3"/>
  <c r="H48" i="3"/>
  <c r="G48" i="3"/>
  <c r="F48" i="3"/>
  <c r="E48" i="3"/>
  <c r="D48" i="3"/>
  <c r="C48" i="3"/>
  <c r="B48" i="3"/>
  <c r="I41" i="3"/>
  <c r="H41" i="3"/>
  <c r="G41" i="3"/>
  <c r="F41" i="3"/>
  <c r="E41" i="3"/>
  <c r="D41" i="3"/>
  <c r="C41" i="3"/>
  <c r="B41" i="3"/>
  <c r="I25" i="3"/>
  <c r="H25" i="3"/>
  <c r="G25" i="3"/>
  <c r="F25" i="3"/>
  <c r="E25" i="3"/>
  <c r="D25" i="3"/>
  <c r="C25" i="3"/>
  <c r="B25" i="3"/>
  <c r="I12" i="3"/>
  <c r="I47" i="3" s="1"/>
  <c r="H12" i="3"/>
  <c r="H47" i="3" s="1"/>
  <c r="G12" i="3"/>
  <c r="G47" i="3" s="1"/>
  <c r="F12" i="3"/>
  <c r="F47" i="3" s="1"/>
  <c r="E12" i="3"/>
  <c r="E43" i="3" s="1"/>
  <c r="E45" i="3" s="1"/>
  <c r="D12" i="3"/>
  <c r="D47" i="3" s="1"/>
  <c r="C12" i="3"/>
  <c r="C47" i="3" s="1"/>
  <c r="B12" i="3"/>
  <c r="B47" i="3" s="1"/>
  <c r="I29" i="2"/>
  <c r="H29" i="2"/>
  <c r="G29" i="2"/>
  <c r="F29" i="2"/>
  <c r="E29" i="2"/>
  <c r="D29" i="2"/>
  <c r="C29" i="2"/>
  <c r="B29" i="2"/>
  <c r="I25" i="2"/>
  <c r="H25" i="2"/>
  <c r="I10" i="2"/>
  <c r="H10" i="2"/>
  <c r="G10" i="2"/>
  <c r="F10" i="2"/>
  <c r="E10" i="2"/>
  <c r="D10" i="2"/>
  <c r="C10" i="2"/>
  <c r="B10" i="2"/>
  <c r="I8" i="2"/>
  <c r="I16" i="2" s="1"/>
  <c r="I21" i="2" s="1"/>
  <c r="I23" i="2" s="1"/>
  <c r="I26" i="2" s="1"/>
  <c r="I28" i="2" s="1"/>
  <c r="H8" i="2"/>
  <c r="H16" i="2" s="1"/>
  <c r="H21" i="2" s="1"/>
  <c r="H23" i="2" s="1"/>
  <c r="H26" i="2" s="1"/>
  <c r="H28" i="2" s="1"/>
  <c r="G8" i="2"/>
  <c r="G16" i="2" s="1"/>
  <c r="G21" i="2" s="1"/>
  <c r="G23" i="2" s="1"/>
  <c r="G26" i="2" s="1"/>
  <c r="G28" i="2" s="1"/>
  <c r="F8" i="2"/>
  <c r="F16" i="2" s="1"/>
  <c r="E8" i="2"/>
  <c r="E16" i="2" s="1"/>
  <c r="D8" i="2"/>
  <c r="D16" i="2" s="1"/>
  <c r="C8" i="2"/>
  <c r="C16" i="2" s="1"/>
  <c r="B8" i="2"/>
  <c r="B16" i="2" s="1"/>
  <c r="I60" i="1"/>
  <c r="H60" i="1"/>
  <c r="G60" i="1"/>
  <c r="F60" i="1"/>
  <c r="E60" i="1"/>
  <c r="D60" i="1"/>
  <c r="C60" i="1"/>
  <c r="B60" i="1"/>
  <c r="I50" i="1"/>
  <c r="I59" i="1" s="1"/>
  <c r="H50" i="1"/>
  <c r="H59" i="1" s="1"/>
  <c r="G50" i="1"/>
  <c r="G59" i="1" s="1"/>
  <c r="F50" i="1"/>
  <c r="F8" i="4" s="1"/>
  <c r="E50" i="1"/>
  <c r="E8" i="4" s="1"/>
  <c r="D50" i="1"/>
  <c r="D8" i="4" s="1"/>
  <c r="C50" i="1"/>
  <c r="C8" i="4" s="1"/>
  <c r="B50" i="1"/>
  <c r="B8" i="4" s="1"/>
  <c r="I33" i="1"/>
  <c r="H33" i="1"/>
  <c r="G33" i="1"/>
  <c r="F33" i="1"/>
  <c r="E33" i="1"/>
  <c r="D33" i="1"/>
  <c r="C33" i="1"/>
  <c r="B33" i="1"/>
  <c r="I27" i="1"/>
  <c r="I48" i="1" s="1"/>
  <c r="H27" i="1"/>
  <c r="H48" i="1" s="1"/>
  <c r="G27" i="1"/>
  <c r="G48" i="1" s="1"/>
  <c r="F27" i="1"/>
  <c r="F48" i="1" s="1"/>
  <c r="E27" i="1"/>
  <c r="E48" i="1" s="1"/>
  <c r="D27" i="1"/>
  <c r="D48" i="1" s="1"/>
  <c r="C27" i="1"/>
  <c r="C48" i="1" s="1"/>
  <c r="B27" i="1"/>
  <c r="B48" i="1" s="1"/>
  <c r="I14" i="1"/>
  <c r="H14" i="1"/>
  <c r="G14" i="1"/>
  <c r="F14" i="1"/>
  <c r="E14" i="1"/>
  <c r="E9" i="4" s="1"/>
  <c r="D14" i="1"/>
  <c r="D9" i="4" s="1"/>
  <c r="C14" i="1"/>
  <c r="C9" i="4" s="1"/>
  <c r="B14" i="1"/>
  <c r="I7" i="1"/>
  <c r="I23" i="1" s="1"/>
  <c r="H7" i="1"/>
  <c r="H23" i="1" s="1"/>
  <c r="G7" i="1"/>
  <c r="G23" i="1" s="1"/>
  <c r="F7" i="1"/>
  <c r="F23" i="1" s="1"/>
  <c r="E7" i="1"/>
  <c r="E23" i="1" s="1"/>
  <c r="D7" i="1"/>
  <c r="D23" i="1" s="1"/>
  <c r="C7" i="1"/>
  <c r="C23" i="1" s="1"/>
  <c r="B7" i="1"/>
  <c r="B23" i="1" s="1"/>
  <c r="F21" i="2" l="1"/>
  <c r="F23" i="2" s="1"/>
  <c r="F26" i="2" s="1"/>
  <c r="F11" i="4"/>
  <c r="C11" i="4"/>
  <c r="C21" i="2"/>
  <c r="C23" i="2" s="1"/>
  <c r="C26" i="2" s="1"/>
  <c r="B21" i="2"/>
  <c r="B23" i="2" s="1"/>
  <c r="B26" i="2" s="1"/>
  <c r="B11" i="4"/>
  <c r="D11" i="4"/>
  <c r="D21" i="2"/>
  <c r="D23" i="2" s="1"/>
  <c r="D26" i="2" s="1"/>
  <c r="E21" i="2"/>
  <c r="E23" i="2" s="1"/>
  <c r="E26" i="2" s="1"/>
  <c r="E11" i="4"/>
  <c r="C59" i="1"/>
  <c r="I43" i="3"/>
  <c r="I45" i="3" s="1"/>
  <c r="E47" i="3"/>
  <c r="D57" i="1"/>
  <c r="H57" i="1"/>
  <c r="D59" i="1"/>
  <c r="B43" i="3"/>
  <c r="B45" i="3" s="1"/>
  <c r="F43" i="3"/>
  <c r="F45" i="3" s="1"/>
  <c r="G57" i="1"/>
  <c r="E57" i="1"/>
  <c r="I57" i="1"/>
  <c r="E59" i="1"/>
  <c r="C43" i="3"/>
  <c r="C45" i="3" s="1"/>
  <c r="G43" i="3"/>
  <c r="G45" i="3" s="1"/>
  <c r="C57" i="1"/>
  <c r="B57" i="1"/>
  <c r="F57" i="1"/>
  <c r="B59" i="1"/>
  <c r="F59" i="1"/>
  <c r="D43" i="3"/>
  <c r="D45" i="3" s="1"/>
  <c r="H43" i="3"/>
  <c r="H45" i="3" s="1"/>
  <c r="D10" i="4" l="1"/>
  <c r="D6" i="4"/>
  <c r="D28" i="2"/>
  <c r="D12" i="4"/>
  <c r="D7" i="4"/>
  <c r="C7" i="4"/>
  <c r="C12" i="4"/>
  <c r="C10" i="4"/>
  <c r="C6" i="4"/>
  <c r="C28" i="2"/>
  <c r="E6" i="4"/>
  <c r="E12" i="4"/>
  <c r="E7" i="4"/>
  <c r="E10" i="4"/>
  <c r="E28" i="2"/>
  <c r="B12" i="4"/>
  <c r="B7" i="4"/>
  <c r="B10" i="4"/>
  <c r="B6" i="4"/>
  <c r="B28" i="2"/>
  <c r="F12" i="4"/>
  <c r="F7" i="4"/>
  <c r="F10" i="4"/>
  <c r="F6" i="4"/>
  <c r="F28" i="2"/>
</calcChain>
</file>

<file path=xl/sharedStrings.xml><?xml version="1.0" encoding="utf-8"?>
<sst xmlns="http://schemas.openxmlformats.org/spreadsheetml/2006/main" count="148" uniqueCount="111">
  <si>
    <t>IFAD Autos Limited</t>
  </si>
  <si>
    <t>Balance Sheet</t>
  </si>
  <si>
    <t>Cash Flow Statement</t>
  </si>
  <si>
    <t>Income Statement</t>
  </si>
  <si>
    <t>As at quarter end</t>
  </si>
  <si>
    <t>Quarter 3</t>
  </si>
  <si>
    <t>Quarter 2</t>
  </si>
  <si>
    <t>Quarter 1</t>
  </si>
  <si>
    <t>Net Revenues</t>
  </si>
  <si>
    <t>ASSETS</t>
  </si>
  <si>
    <t>Net Cash Flows - Operating Activities</t>
  </si>
  <si>
    <t>Cash Received from Turnover</t>
  </si>
  <si>
    <t>Cost of goods sold</t>
  </si>
  <si>
    <t>NON CURRENT ASSETS</t>
  </si>
  <si>
    <t>Payment for Cost and Other Expenses</t>
  </si>
  <si>
    <t>Gross Profit</t>
  </si>
  <si>
    <t>Interest Paid</t>
  </si>
  <si>
    <t>Financial expenses</t>
  </si>
  <si>
    <t>Income Tax Paid</t>
  </si>
  <si>
    <t xml:space="preserve">Property,Plant  and  Equipment </t>
  </si>
  <si>
    <t>Construction WIP</t>
  </si>
  <si>
    <t>Operating Incomes/Expenses</t>
  </si>
  <si>
    <t>Capital WIP</t>
  </si>
  <si>
    <t>Investment in  joint venture</t>
  </si>
  <si>
    <t>Investment in Shares</t>
  </si>
  <si>
    <t>Net Cash Flows - Investment Activities</t>
  </si>
  <si>
    <t>Administrative Expenses</t>
  </si>
  <si>
    <t xml:space="preserve"> finance Expenses</t>
  </si>
  <si>
    <t xml:space="preserve">Acquisition of Fixed Assets </t>
  </si>
  <si>
    <t>CURRENT ASSETS</t>
  </si>
  <si>
    <t>Selling and Distribution Expenses</t>
  </si>
  <si>
    <t>sale of Fixed Asset</t>
  </si>
  <si>
    <t>Other Income</t>
  </si>
  <si>
    <t>Inventories</t>
  </si>
  <si>
    <t>Investments</t>
  </si>
  <si>
    <t>Operating Profit</t>
  </si>
  <si>
    <t>Advances,  Deposits and Prepayments</t>
  </si>
  <si>
    <t>Investment in Shares Disposed/Acquired</t>
  </si>
  <si>
    <t>Accounts and Other Receivable</t>
  </si>
  <si>
    <t xml:space="preserve"> Investment in joint venture</t>
  </si>
  <si>
    <t>Cash and Cash Equivalents</t>
  </si>
  <si>
    <t>Non-Operating Income/(Expenses)</t>
  </si>
  <si>
    <t>Advance against Flat Purchase</t>
  </si>
  <si>
    <t>Advance against non-current assets held for sale</t>
  </si>
  <si>
    <t>share to net profit of joint ventures</t>
  </si>
  <si>
    <t>Dividend Income</t>
  </si>
  <si>
    <t>Non-current assets held for sale</t>
  </si>
  <si>
    <t>Financial Cost</t>
  </si>
  <si>
    <t>Realized Gain/Loss on Investing in Shares</t>
  </si>
  <si>
    <t>Non Operating Income</t>
  </si>
  <si>
    <t>Profit Before contribution to WPPF</t>
  </si>
  <si>
    <t>Contribution to WPPF and Welfare Fund</t>
  </si>
  <si>
    <t>Net Cash Flows - Financing Activities</t>
  </si>
  <si>
    <t>Profit Before Taxation</t>
  </si>
  <si>
    <t>Proceeds from Issuance of Share</t>
  </si>
  <si>
    <t>Long term bank loan /Received Net</t>
  </si>
  <si>
    <t>Liabilities and Capital</t>
  </si>
  <si>
    <t>Share Premium</t>
  </si>
  <si>
    <t>Provision for Taxation</t>
  </si>
  <si>
    <t>Rights issue money deposite</t>
  </si>
  <si>
    <t>Liabilities</t>
  </si>
  <si>
    <t>IPO Expense Paid</t>
  </si>
  <si>
    <t>Non Current Liabilities</t>
  </si>
  <si>
    <t>Uncollected IPO Subscription</t>
  </si>
  <si>
    <t>Net Profit</t>
  </si>
  <si>
    <t>Unallocated IPO and Rights shares subscription</t>
  </si>
  <si>
    <t>Short term Bank Loan Received/Paid</t>
  </si>
  <si>
    <t>Long Term Loan</t>
  </si>
  <si>
    <t>Inter Company Current Account</t>
  </si>
  <si>
    <t>Leasehold Obligations</t>
  </si>
  <si>
    <t>Dividend Paid</t>
  </si>
  <si>
    <t>Earnings per share (par value Taka 10)</t>
  </si>
  <si>
    <t>Term Loan Received/Repaid</t>
  </si>
  <si>
    <t>Security Deposits</t>
  </si>
  <si>
    <t>Leasehold Obligation Received/Paid</t>
  </si>
  <si>
    <t>Deferred tax Liability</t>
  </si>
  <si>
    <t>Security Deposit Received/Paid</t>
  </si>
  <si>
    <t>Current Liabilities</t>
  </si>
  <si>
    <t>Net Change in Cash Flows</t>
  </si>
  <si>
    <t>Account and Other Payable</t>
  </si>
  <si>
    <t>Shares to Calculate EPS</t>
  </si>
  <si>
    <t>Unallocated IPO and Rights Shares Subscription</t>
  </si>
  <si>
    <t>Cash and Cash Equivalents at Beginning Period</t>
  </si>
  <si>
    <t>Accruals and Provisions</t>
  </si>
  <si>
    <t>Cash and Cash Equivalents at End of Period</t>
  </si>
  <si>
    <t>Bank Loans and Credits</t>
  </si>
  <si>
    <t>Andvances against Sales</t>
  </si>
  <si>
    <t>Current Portion of Long Term Loans</t>
  </si>
  <si>
    <t>Net Operating Cash Flow Per Share</t>
  </si>
  <si>
    <t>Current Portion of Leasehold Obligations</t>
  </si>
  <si>
    <t>Dividend Payable</t>
  </si>
  <si>
    <t>Provision for income tax</t>
  </si>
  <si>
    <t>Provision for expenses</t>
  </si>
  <si>
    <t>Unclaimed Dividend</t>
  </si>
  <si>
    <t>Right share money deposit</t>
  </si>
  <si>
    <t>Shares to Calculate NOCFPS</t>
  </si>
  <si>
    <t>Shareholders’ Equity</t>
  </si>
  <si>
    <t>Issued, Subscribed and Paid up Capital</t>
  </si>
  <si>
    <t>Revaluation Surplus</t>
  </si>
  <si>
    <t>Retained Earnings</t>
  </si>
  <si>
    <t>Other Comprehensive Income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</si>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</sst>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0" x14ac:knownFonts="1">
    <font>
      <sz val="11"/>
      <color theme="1"/>
      <name val="Arial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1"/>
      <color theme="1"/>
      <name val="Calibri"/>
    </font>
    <font>
      <b/>
      <u/>
      <sz val="11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0" fontId="3" fillId="0" borderId="0" xfId="0" applyFont="1"/>
    <xf numFmtId="41" fontId="4" fillId="0" borderId="0" xfId="0" applyNumberFormat="1" applyFont="1"/>
    <xf numFmtId="41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164" fontId="5" fillId="0" borderId="0" xfId="0" applyNumberFormat="1" applyFont="1" applyAlignment="1">
      <alignment horizontal="right"/>
    </xf>
    <xf numFmtId="164" fontId="2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41" fontId="6" fillId="0" borderId="0" xfId="0" applyNumberFormat="1" applyFont="1" applyAlignment="1"/>
    <xf numFmtId="0" fontId="7" fillId="0" borderId="0" xfId="0" applyFont="1"/>
    <xf numFmtId="0" fontId="8" fillId="0" borderId="0" xfId="0" applyFont="1"/>
    <xf numFmtId="41" fontId="2" fillId="0" borderId="1" xfId="0" applyNumberFormat="1" applyFont="1" applyBorder="1"/>
    <xf numFmtId="41" fontId="3" fillId="0" borderId="0" xfId="0" applyNumberFormat="1" applyFont="1"/>
    <xf numFmtId="41" fontId="3" fillId="0" borderId="2" xfId="0" applyNumberFormat="1" applyFont="1" applyBorder="1"/>
    <xf numFmtId="41" fontId="2" fillId="0" borderId="0" xfId="0" applyNumberFormat="1" applyFont="1" applyAlignment="1">
      <alignment wrapText="1"/>
    </xf>
    <xf numFmtId="41" fontId="6" fillId="0" borderId="0" xfId="0" applyNumberFormat="1" applyFont="1" applyAlignment="1">
      <alignment wrapText="1"/>
    </xf>
    <xf numFmtId="0" fontId="3" fillId="0" borderId="3" xfId="0" applyFont="1" applyBorder="1"/>
    <xf numFmtId="0" fontId="4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41" fontId="3" fillId="0" borderId="3" xfId="0" applyNumberFormat="1" applyFont="1" applyBorder="1"/>
    <xf numFmtId="165" fontId="3" fillId="0" borderId="4" xfId="0" applyNumberFormat="1" applyFont="1" applyBorder="1"/>
    <xf numFmtId="165" fontId="2" fillId="0" borderId="0" xfId="0" applyNumberFormat="1" applyFont="1"/>
    <xf numFmtId="165" fontId="3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4.5" customWidth="1"/>
    <col min="2" max="2" width="13.875" customWidth="1"/>
    <col min="3" max="3" width="15.375" customWidth="1"/>
    <col min="4" max="4" width="14.25" customWidth="1"/>
    <col min="5" max="5" width="13.625" customWidth="1"/>
    <col min="6" max="6" width="13.125" customWidth="1"/>
    <col min="7" max="7" width="13.75" customWidth="1"/>
    <col min="8" max="8" width="15.375" customWidth="1"/>
    <col min="9" max="9" width="13.8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5" t="s">
        <v>6</v>
      </c>
      <c r="D4" s="5" t="s">
        <v>5</v>
      </c>
      <c r="E4" s="5" t="s">
        <v>7</v>
      </c>
      <c r="F4" s="5" t="s">
        <v>6</v>
      </c>
      <c r="G4" s="5" t="s">
        <v>5</v>
      </c>
      <c r="H4" s="5" t="s">
        <v>7</v>
      </c>
      <c r="I4" s="5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  <c r="G5" s="6">
        <v>43555</v>
      </c>
      <c r="H5" s="8">
        <v>43738</v>
      </c>
      <c r="I5" s="8">
        <v>43830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1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4" t="s">
        <v>13</v>
      </c>
      <c r="B7" s="16">
        <f t="shared" ref="B7:I7" si="0">SUM(B8:B12)</f>
        <v>2626270239</v>
      </c>
      <c r="C7" s="16">
        <f t="shared" si="0"/>
        <v>2638416859</v>
      </c>
      <c r="D7" s="16">
        <f t="shared" si="0"/>
        <v>2774390544</v>
      </c>
      <c r="E7" s="16">
        <f t="shared" si="0"/>
        <v>3138915116</v>
      </c>
      <c r="F7" s="16">
        <f t="shared" si="0"/>
        <v>3365919981</v>
      </c>
      <c r="G7" s="16">
        <f t="shared" si="0"/>
        <v>3437064902</v>
      </c>
      <c r="H7" s="16">
        <f t="shared" si="0"/>
        <v>3787220264</v>
      </c>
      <c r="I7" s="16">
        <f t="shared" si="0"/>
        <v>3903612547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19</v>
      </c>
      <c r="B8" s="2">
        <v>2626270239</v>
      </c>
      <c r="C8" s="2">
        <v>2503474395</v>
      </c>
      <c r="D8" s="2">
        <v>2533200090</v>
      </c>
      <c r="E8" s="2">
        <v>2676389249</v>
      </c>
      <c r="F8" s="2">
        <v>2684975755</v>
      </c>
      <c r="G8" s="2">
        <v>2707459348</v>
      </c>
      <c r="H8" s="12">
        <v>3135346499</v>
      </c>
      <c r="I8" s="12">
        <v>3400308617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20</v>
      </c>
      <c r="B9" s="2"/>
      <c r="C9" s="2">
        <v>78942464</v>
      </c>
      <c r="D9" s="2">
        <v>185190454</v>
      </c>
      <c r="E9" s="2">
        <v>406525867</v>
      </c>
      <c r="F9" s="2">
        <v>468498456</v>
      </c>
      <c r="G9" s="2">
        <v>508158355</v>
      </c>
      <c r="H9" s="12">
        <v>0</v>
      </c>
      <c r="I9" s="1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2" t="s">
        <v>22</v>
      </c>
      <c r="B10" s="2"/>
      <c r="C10" s="2"/>
      <c r="D10" s="2"/>
      <c r="E10" s="2"/>
      <c r="F10" s="2"/>
      <c r="G10" s="2"/>
      <c r="H10" s="12">
        <v>419705104</v>
      </c>
      <c r="I10" s="12">
        <v>261605675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23</v>
      </c>
      <c r="B11" s="2"/>
      <c r="C11" s="2"/>
      <c r="D11" s="2"/>
      <c r="E11" s="2"/>
      <c r="F11" s="2">
        <v>156445770</v>
      </c>
      <c r="G11" s="2">
        <v>165447199</v>
      </c>
      <c r="H11" s="12">
        <v>176168661</v>
      </c>
      <c r="I11" s="12">
        <v>185698255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24</v>
      </c>
      <c r="B12" s="2"/>
      <c r="C12" s="2">
        <v>56000000</v>
      </c>
      <c r="D12" s="2">
        <v>56000000</v>
      </c>
      <c r="E12" s="2">
        <v>56000000</v>
      </c>
      <c r="F12" s="2">
        <v>56000000</v>
      </c>
      <c r="G12" s="2">
        <v>56000000</v>
      </c>
      <c r="H12" s="12">
        <v>56000000</v>
      </c>
      <c r="I12" s="12">
        <v>56000000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4" t="s">
        <v>29</v>
      </c>
      <c r="B14" s="16">
        <f t="shared" ref="B14:I14" si="1">SUM(B15:B19)</f>
        <v>19425638045</v>
      </c>
      <c r="C14" s="16">
        <f t="shared" si="1"/>
        <v>24102447440</v>
      </c>
      <c r="D14" s="16">
        <f t="shared" si="1"/>
        <v>24247871427</v>
      </c>
      <c r="E14" s="16">
        <f t="shared" si="1"/>
        <v>27374114436</v>
      </c>
      <c r="F14" s="16">
        <f t="shared" si="1"/>
        <v>28478594509</v>
      </c>
      <c r="G14" s="16">
        <f t="shared" si="1"/>
        <v>29202174083</v>
      </c>
      <c r="H14" s="16">
        <f t="shared" si="1"/>
        <v>28117055340</v>
      </c>
      <c r="I14" s="16">
        <f t="shared" si="1"/>
        <v>28608514491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33</v>
      </c>
      <c r="B15" s="2">
        <v>465332472</v>
      </c>
      <c r="C15" s="2">
        <v>112122936</v>
      </c>
      <c r="D15" s="2">
        <v>100741530</v>
      </c>
      <c r="E15" s="2">
        <v>102373723</v>
      </c>
      <c r="F15" s="2">
        <v>91111593</v>
      </c>
      <c r="G15" s="2">
        <v>3304583709</v>
      </c>
      <c r="H15" s="12">
        <v>2950342471</v>
      </c>
      <c r="I15" s="12">
        <v>2390942091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34</v>
      </c>
      <c r="B16" s="2">
        <v>1242647909</v>
      </c>
      <c r="C16" s="2">
        <v>1789417806</v>
      </c>
      <c r="D16" s="2">
        <v>1144129734</v>
      </c>
      <c r="E16" s="2">
        <v>2635254692</v>
      </c>
      <c r="F16" s="2">
        <v>3147046843</v>
      </c>
      <c r="G16" s="2">
        <v>83026446</v>
      </c>
      <c r="H16" s="12">
        <v>69639961</v>
      </c>
      <c r="I16" s="12">
        <v>61340581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36</v>
      </c>
      <c r="B17" s="2">
        <v>923046707</v>
      </c>
      <c r="C17" s="2">
        <v>1647936994</v>
      </c>
      <c r="D17" s="2">
        <v>1547420302</v>
      </c>
      <c r="E17" s="2">
        <v>1860525868</v>
      </c>
      <c r="F17" s="2">
        <v>1566203275</v>
      </c>
      <c r="G17" s="2">
        <v>2283407668</v>
      </c>
      <c r="H17" s="12">
        <v>1397341462</v>
      </c>
      <c r="I17" s="12">
        <v>1538534573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2" t="s">
        <v>38</v>
      </c>
      <c r="B18" s="2">
        <v>15162172293</v>
      </c>
      <c r="C18" s="2">
        <v>17674472842</v>
      </c>
      <c r="D18" s="2">
        <v>18839830587</v>
      </c>
      <c r="E18" s="2">
        <v>20015057692</v>
      </c>
      <c r="F18" s="2">
        <v>21018285838</v>
      </c>
      <c r="G18" s="2">
        <v>21439091723</v>
      </c>
      <c r="H18" s="12">
        <v>21714405374</v>
      </c>
      <c r="I18" s="12">
        <v>22713448532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40</v>
      </c>
      <c r="B19" s="2">
        <v>1632438664</v>
      </c>
      <c r="C19" s="2">
        <v>2878496862</v>
      </c>
      <c r="D19" s="2">
        <v>2615749274</v>
      </c>
      <c r="E19" s="2">
        <v>2760902461</v>
      </c>
      <c r="F19" s="2">
        <v>2655946960</v>
      </c>
      <c r="G19" s="2">
        <v>2092064537</v>
      </c>
      <c r="H19" s="12">
        <v>1985326072</v>
      </c>
      <c r="I19" s="12">
        <v>1904248714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4" t="s">
        <v>46</v>
      </c>
      <c r="B21" s="16">
        <v>53223916</v>
      </c>
      <c r="C21" s="16"/>
      <c r="D21" s="16">
        <v>0</v>
      </c>
      <c r="E21" s="2"/>
      <c r="F21" s="2"/>
      <c r="G21" s="16"/>
      <c r="H21" s="2"/>
      <c r="I21" s="2"/>
      <c r="J21" s="2"/>
      <c r="K21" s="2"/>
      <c r="L21" s="2"/>
      <c r="M21" s="2"/>
      <c r="N21" s="2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6"/>
      <c r="B23" s="16">
        <f>SUM(B7,B14)+B21</f>
        <v>22105132200</v>
      </c>
      <c r="C23" s="16">
        <f t="shared" ref="C23:D23" si="2">SUM(C7,C14)</f>
        <v>26740864299</v>
      </c>
      <c r="D23" s="16">
        <f t="shared" si="2"/>
        <v>27022261971</v>
      </c>
      <c r="E23" s="16">
        <f t="shared" ref="E23:I23" si="3">SUM(E7,E14,E21)</f>
        <v>30513029552</v>
      </c>
      <c r="F23" s="16">
        <f t="shared" si="3"/>
        <v>31844514490</v>
      </c>
      <c r="G23" s="16">
        <f t="shared" si="3"/>
        <v>32639238985</v>
      </c>
      <c r="H23" s="16">
        <f t="shared" si="3"/>
        <v>31904275604</v>
      </c>
      <c r="I23" s="16">
        <f t="shared" si="3"/>
        <v>32512127038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7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1" t="s">
        <v>56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2" t="s">
        <v>60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4" t="s">
        <v>62</v>
      </c>
      <c r="B27" s="16">
        <f t="shared" ref="B27:I27" si="4">SUM(B28:B31)</f>
        <v>6446496944</v>
      </c>
      <c r="C27" s="16">
        <f t="shared" si="4"/>
        <v>7431174849</v>
      </c>
      <c r="D27" s="16">
        <f t="shared" si="4"/>
        <v>7765193451</v>
      </c>
      <c r="E27" s="16">
        <f t="shared" si="4"/>
        <v>8793937186</v>
      </c>
      <c r="F27" s="16">
        <f t="shared" si="4"/>
        <v>9064743814</v>
      </c>
      <c r="G27" s="16">
        <f t="shared" si="4"/>
        <v>9403193137</v>
      </c>
      <c r="H27" s="16">
        <f t="shared" si="4"/>
        <v>9592542737</v>
      </c>
      <c r="I27" s="16">
        <f t="shared" si="4"/>
        <v>9897184360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67</v>
      </c>
      <c r="B28" s="2">
        <v>503554634</v>
      </c>
      <c r="C28" s="2">
        <v>760987036</v>
      </c>
      <c r="D28" s="2">
        <v>567834863</v>
      </c>
      <c r="E28" s="2">
        <v>636899402</v>
      </c>
      <c r="F28" s="2">
        <v>637074627</v>
      </c>
      <c r="G28" s="2">
        <v>708368131</v>
      </c>
      <c r="H28" s="12">
        <v>758546664</v>
      </c>
      <c r="I28" s="12">
        <v>713871107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69</v>
      </c>
      <c r="B29" s="2">
        <v>5726117890</v>
      </c>
      <c r="C29" s="2">
        <v>6441114426</v>
      </c>
      <c r="D29" s="2">
        <v>6965353307</v>
      </c>
      <c r="E29" s="2">
        <v>7919578632</v>
      </c>
      <c r="F29" s="2">
        <v>8197153067</v>
      </c>
      <c r="G29" s="2">
        <v>8458962850</v>
      </c>
      <c r="H29" s="12">
        <v>8701025823</v>
      </c>
      <c r="I29" s="12">
        <v>9042247921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73</v>
      </c>
      <c r="B30" s="2">
        <v>14895000</v>
      </c>
      <c r="C30" s="2">
        <v>13570000</v>
      </c>
      <c r="D30" s="2">
        <v>13150000</v>
      </c>
      <c r="E30" s="2">
        <v>12470000</v>
      </c>
      <c r="F30" s="2">
        <v>12970000</v>
      </c>
      <c r="G30" s="2">
        <v>12510000</v>
      </c>
      <c r="H30" s="12">
        <v>12510000</v>
      </c>
      <c r="I30" s="12">
        <v>12510000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75</v>
      </c>
      <c r="B31" s="2">
        <v>201929420</v>
      </c>
      <c r="C31" s="2">
        <v>215503387</v>
      </c>
      <c r="D31" s="2">
        <v>218855281</v>
      </c>
      <c r="E31" s="2">
        <v>224989152</v>
      </c>
      <c r="F31" s="2">
        <v>217546120</v>
      </c>
      <c r="G31" s="2">
        <v>223352156</v>
      </c>
      <c r="H31" s="12">
        <v>120460250</v>
      </c>
      <c r="I31" s="12">
        <v>128555332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4" t="s">
        <v>77</v>
      </c>
      <c r="B33" s="16">
        <f>SUM(B34:B46)</f>
        <v>9913845231</v>
      </c>
      <c r="C33" s="16">
        <f>SUM(C34:C47)</f>
        <v>12663338932</v>
      </c>
      <c r="D33" s="16">
        <f>SUM(D34:D45)</f>
        <v>10973863688</v>
      </c>
      <c r="E33" s="16">
        <f t="shared" ref="E33:I33" si="5">SUM(E34:E46)</f>
        <v>12684048732</v>
      </c>
      <c r="F33" s="16">
        <f t="shared" si="5"/>
        <v>13529509368</v>
      </c>
      <c r="G33" s="16">
        <f t="shared" si="5"/>
        <v>13731391881</v>
      </c>
      <c r="H33" s="16">
        <f t="shared" si="5"/>
        <v>12470759779</v>
      </c>
      <c r="I33" s="16">
        <f t="shared" si="5"/>
        <v>12627724266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2" t="s">
        <v>79</v>
      </c>
      <c r="B34" s="2">
        <v>82148625</v>
      </c>
      <c r="C34" s="2">
        <v>538780579</v>
      </c>
      <c r="D34" s="2">
        <v>963974855</v>
      </c>
      <c r="E34" s="2">
        <v>1564362527</v>
      </c>
      <c r="F34" s="2">
        <v>1953963577</v>
      </c>
      <c r="G34" s="2">
        <v>1584005645</v>
      </c>
      <c r="H34" s="12">
        <v>578930592</v>
      </c>
      <c r="I34" s="12">
        <v>266992134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63</v>
      </c>
      <c r="B35" s="2">
        <v>1919400</v>
      </c>
      <c r="C35" s="2">
        <v>2226000</v>
      </c>
      <c r="D35" s="2">
        <v>2556976</v>
      </c>
      <c r="E35" s="2">
        <v>2274096</v>
      </c>
      <c r="F35" s="2">
        <v>2274096</v>
      </c>
      <c r="G35" s="2">
        <v>2274096</v>
      </c>
      <c r="H35" s="12">
        <v>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2" t="s">
        <v>81</v>
      </c>
      <c r="B36" s="2"/>
      <c r="C36" s="2"/>
      <c r="D36" s="2"/>
      <c r="E36" s="2"/>
      <c r="F36" s="2"/>
      <c r="G36" s="2"/>
      <c r="H36" s="12">
        <v>2274096</v>
      </c>
      <c r="I36" s="12">
        <v>2268096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83</v>
      </c>
      <c r="B37" s="2"/>
      <c r="C37" s="2"/>
      <c r="D37" s="2"/>
      <c r="E37" s="2"/>
      <c r="F37" s="2"/>
      <c r="G37" s="2"/>
      <c r="H37" s="12">
        <v>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85</v>
      </c>
      <c r="B38" s="2">
        <v>4076667402</v>
      </c>
      <c r="C38" s="2">
        <v>4268290923</v>
      </c>
      <c r="D38" s="2">
        <v>3502104997</v>
      </c>
      <c r="E38" s="2">
        <v>4812109861</v>
      </c>
      <c r="F38" s="2">
        <v>5144802718</v>
      </c>
      <c r="G38" s="2">
        <v>5780187079</v>
      </c>
      <c r="H38" s="12">
        <v>5717189074</v>
      </c>
      <c r="I38" s="12">
        <v>5853628616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86</v>
      </c>
      <c r="B39" s="2">
        <v>67787515</v>
      </c>
      <c r="C39" s="2">
        <v>27682819</v>
      </c>
      <c r="D39" s="2">
        <v>17682820</v>
      </c>
      <c r="E39" s="2">
        <v>22088562</v>
      </c>
      <c r="F39" s="2">
        <v>20083562</v>
      </c>
      <c r="G39" s="2">
        <v>17933562</v>
      </c>
      <c r="H39" s="12">
        <v>4161812</v>
      </c>
      <c r="I39" s="12">
        <v>922312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87</v>
      </c>
      <c r="B40" s="2">
        <v>159428168</v>
      </c>
      <c r="C40" s="2">
        <v>243319111</v>
      </c>
      <c r="D40" s="2">
        <v>103105705</v>
      </c>
      <c r="E40" s="2">
        <v>109686354</v>
      </c>
      <c r="F40" s="2">
        <v>147470867</v>
      </c>
      <c r="G40" s="2">
        <v>199931766</v>
      </c>
      <c r="H40" s="12">
        <v>232177129</v>
      </c>
      <c r="I40" s="12">
        <v>240821219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89</v>
      </c>
      <c r="B41" s="2">
        <v>4764002109</v>
      </c>
      <c r="C41" s="2">
        <v>5203378690</v>
      </c>
      <c r="D41" s="2">
        <v>5271282961</v>
      </c>
      <c r="E41" s="2">
        <v>5130028938</v>
      </c>
      <c r="F41" s="2">
        <v>5114154925</v>
      </c>
      <c r="G41" s="2">
        <v>5183582341</v>
      </c>
      <c r="H41" s="12">
        <v>5397742459</v>
      </c>
      <c r="I41" s="12">
        <v>5533746229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90</v>
      </c>
      <c r="B42" s="2"/>
      <c r="C42" s="2">
        <v>122588743</v>
      </c>
      <c r="D42" s="2">
        <v>1101841</v>
      </c>
      <c r="E42" s="2">
        <v>745363</v>
      </c>
      <c r="F42" s="2">
        <v>185335414</v>
      </c>
      <c r="G42" s="2">
        <v>2910732</v>
      </c>
      <c r="H42" s="12">
        <v>2700214</v>
      </c>
      <c r="I42" s="12">
        <v>95009957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 t="s">
        <v>91</v>
      </c>
      <c r="B43" s="2">
        <v>681306142</v>
      </c>
      <c r="C43" s="2">
        <v>856805750</v>
      </c>
      <c r="D43" s="2">
        <v>996354414</v>
      </c>
      <c r="E43" s="2">
        <v>868669556</v>
      </c>
      <c r="F43" s="2">
        <v>762841683</v>
      </c>
      <c r="G43" s="2">
        <v>847398282</v>
      </c>
      <c r="H43" s="12">
        <v>409081079</v>
      </c>
      <c r="I43" s="12">
        <v>491215750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 t="s">
        <v>92</v>
      </c>
      <c r="B44" s="2">
        <v>77929364</v>
      </c>
      <c r="C44" s="2">
        <v>160056761</v>
      </c>
      <c r="D44" s="2">
        <v>115699119</v>
      </c>
      <c r="E44" s="2">
        <v>174083475</v>
      </c>
      <c r="F44" s="2">
        <v>198582526</v>
      </c>
      <c r="G44" s="2">
        <v>113168378</v>
      </c>
      <c r="H44" s="12">
        <v>126503324</v>
      </c>
      <c r="I44" s="12">
        <v>143119953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 t="s">
        <v>68</v>
      </c>
      <c r="B45" s="2"/>
      <c r="C45" s="2">
        <v>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 t="s">
        <v>93</v>
      </c>
      <c r="B46" s="2">
        <v>2656506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 t="s">
        <v>94</v>
      </c>
      <c r="B47" s="2"/>
      <c r="C47" s="2">
        <v>1240209556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6"/>
      <c r="B48" s="16">
        <f t="shared" ref="B48:I48" si="6">B27+B33</f>
        <v>16360342175</v>
      </c>
      <c r="C48" s="16">
        <f t="shared" si="6"/>
        <v>20094513781</v>
      </c>
      <c r="D48" s="16">
        <f t="shared" si="6"/>
        <v>18739057139</v>
      </c>
      <c r="E48" s="16">
        <f t="shared" si="6"/>
        <v>21477985918</v>
      </c>
      <c r="F48" s="16">
        <f t="shared" si="6"/>
        <v>22594253182</v>
      </c>
      <c r="G48" s="16">
        <f t="shared" si="6"/>
        <v>23134585018</v>
      </c>
      <c r="H48" s="16">
        <f t="shared" si="6"/>
        <v>22063302516</v>
      </c>
      <c r="I48" s="16">
        <f t="shared" si="6"/>
        <v>22524908626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6"/>
      <c r="B49" s="16"/>
      <c r="C49" s="16"/>
      <c r="D49" s="2"/>
      <c r="E49" s="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4" t="s">
        <v>96</v>
      </c>
      <c r="B50" s="16">
        <f t="shared" ref="B50:I50" si="7">SUM(B51:B55)</f>
        <v>5744790025</v>
      </c>
      <c r="C50" s="16">
        <f t="shared" si="7"/>
        <v>6646350518</v>
      </c>
      <c r="D50" s="16">
        <f t="shared" si="7"/>
        <v>8283204832</v>
      </c>
      <c r="E50" s="16">
        <f t="shared" si="7"/>
        <v>9035043634</v>
      </c>
      <c r="F50" s="16">
        <f t="shared" si="7"/>
        <v>9250261308</v>
      </c>
      <c r="G50" s="16">
        <f t="shared" si="7"/>
        <v>9504653967</v>
      </c>
      <c r="H50" s="16">
        <f t="shared" si="7"/>
        <v>9840973088</v>
      </c>
      <c r="I50" s="16">
        <f t="shared" si="7"/>
        <v>9987218412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 t="s">
        <v>97</v>
      </c>
      <c r="B51" s="2">
        <v>1554800000</v>
      </c>
      <c r="C51" s="2">
        <v>1632540000</v>
      </c>
      <c r="D51" s="2">
        <v>2254460000</v>
      </c>
      <c r="E51" s="2">
        <v>2254460000</v>
      </c>
      <c r="F51" s="2">
        <v>2479906000</v>
      </c>
      <c r="G51" s="2">
        <v>2479906000</v>
      </c>
      <c r="H51" s="12">
        <v>2479906000</v>
      </c>
      <c r="I51" s="12">
        <v>2479906000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 t="s">
        <v>57</v>
      </c>
      <c r="B52" s="2">
        <v>388330508</v>
      </c>
      <c r="C52" s="2">
        <v>388330508</v>
      </c>
      <c r="D52" s="2">
        <v>992293088</v>
      </c>
      <c r="E52" s="2">
        <v>990799620</v>
      </c>
      <c r="F52" s="2">
        <v>990799620</v>
      </c>
      <c r="G52" s="2">
        <v>990799620</v>
      </c>
      <c r="H52" s="12">
        <v>990799620</v>
      </c>
      <c r="I52" s="12">
        <v>990799620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 t="s">
        <v>98</v>
      </c>
      <c r="B53" s="2">
        <v>1002844138</v>
      </c>
      <c r="C53" s="2">
        <v>929571401</v>
      </c>
      <c r="D53" s="2">
        <v>929135994</v>
      </c>
      <c r="E53" s="2">
        <v>928286949</v>
      </c>
      <c r="F53" s="2">
        <v>927873312</v>
      </c>
      <c r="G53" s="2">
        <v>927459675</v>
      </c>
      <c r="H53" s="12">
        <v>1043026259</v>
      </c>
      <c r="I53" s="12">
        <v>1042633304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 t="s">
        <v>99</v>
      </c>
      <c r="B54" s="2">
        <v>2798815379</v>
      </c>
      <c r="C54" s="2">
        <v>3678661637</v>
      </c>
      <c r="D54" s="2">
        <v>4107577459</v>
      </c>
      <c r="E54" s="2">
        <v>4861497065</v>
      </c>
      <c r="F54" s="2">
        <v>4851682376</v>
      </c>
      <c r="G54" s="2">
        <v>5106488672</v>
      </c>
      <c r="H54" s="12">
        <v>5327241209</v>
      </c>
      <c r="I54" s="12">
        <v>5473879488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 t="s">
        <v>100</v>
      </c>
      <c r="B55" s="2"/>
      <c r="C55" s="2">
        <v>17246972</v>
      </c>
      <c r="D55" s="2">
        <v>-261709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16"/>
      <c r="B57" s="16">
        <f t="shared" ref="B57:I57" si="8">B50+B48</f>
        <v>22105132200</v>
      </c>
      <c r="C57" s="16">
        <f t="shared" si="8"/>
        <v>26740864299</v>
      </c>
      <c r="D57" s="16">
        <f t="shared" si="8"/>
        <v>27022261971</v>
      </c>
      <c r="E57" s="16">
        <f t="shared" si="8"/>
        <v>30513029552</v>
      </c>
      <c r="F57" s="16">
        <f t="shared" si="8"/>
        <v>31844514490</v>
      </c>
      <c r="G57" s="16">
        <f t="shared" si="8"/>
        <v>32639238985</v>
      </c>
      <c r="H57" s="16">
        <f t="shared" si="8"/>
        <v>31904275604</v>
      </c>
      <c r="I57" s="16">
        <f t="shared" si="8"/>
        <v>32512127038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0" t="s">
        <v>101</v>
      </c>
      <c r="B59" s="26">
        <f t="shared" ref="B59:I59" si="9">B50/(B51/10)</f>
        <v>36.948739548494984</v>
      </c>
      <c r="C59" s="26">
        <f t="shared" si="9"/>
        <v>40.711716209097482</v>
      </c>
      <c r="D59" s="26">
        <f t="shared" si="9"/>
        <v>36.741414050371262</v>
      </c>
      <c r="E59" s="26">
        <f t="shared" si="9"/>
        <v>40.076309333498934</v>
      </c>
      <c r="F59" s="26">
        <f t="shared" si="9"/>
        <v>37.300854580778463</v>
      </c>
      <c r="G59" s="26">
        <f t="shared" si="9"/>
        <v>38.32667031331026</v>
      </c>
      <c r="H59" s="26">
        <f t="shared" si="9"/>
        <v>39.682847204692436</v>
      </c>
      <c r="I59" s="26">
        <f t="shared" si="9"/>
        <v>40.272568444126513</v>
      </c>
      <c r="J59" s="2"/>
      <c r="K59" s="2"/>
      <c r="L59" s="2"/>
      <c r="M59" s="2"/>
      <c r="N59" s="2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25">
      <c r="A60" s="10" t="s">
        <v>102</v>
      </c>
      <c r="B60" s="2">
        <f t="shared" ref="B60:I60" si="10">B51/10</f>
        <v>155480000</v>
      </c>
      <c r="C60" s="2">
        <f t="shared" si="10"/>
        <v>163254000</v>
      </c>
      <c r="D60" s="2">
        <f t="shared" si="10"/>
        <v>225446000</v>
      </c>
      <c r="E60" s="2">
        <f t="shared" si="10"/>
        <v>225446000</v>
      </c>
      <c r="F60" s="2">
        <f t="shared" si="10"/>
        <v>247990600</v>
      </c>
      <c r="G60" s="2">
        <f t="shared" si="10"/>
        <v>247990600</v>
      </c>
      <c r="H60" s="2">
        <f t="shared" si="10"/>
        <v>247990600</v>
      </c>
      <c r="I60" s="2">
        <f t="shared" si="10"/>
        <v>247990600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28.25" customWidth="1"/>
    <col min="2" max="2" width="13.75" customWidth="1"/>
    <col min="3" max="3" width="13.375" customWidth="1"/>
    <col min="4" max="4" width="13.125" customWidth="1"/>
    <col min="5" max="6" width="13" customWidth="1"/>
    <col min="7" max="7" width="15.375" customWidth="1"/>
    <col min="8" max="8" width="14" customWidth="1"/>
    <col min="9" max="9" width="13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3" t="s">
        <v>3</v>
      </c>
      <c r="B2" s="4"/>
      <c r="C2" s="4"/>
      <c r="D2" s="2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3" t="s">
        <v>4</v>
      </c>
      <c r="B3" s="4"/>
      <c r="C3" s="4"/>
      <c r="D3" s="2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5" t="s">
        <v>6</v>
      </c>
      <c r="D4" s="5" t="s">
        <v>5</v>
      </c>
      <c r="E4" s="5" t="s">
        <v>7</v>
      </c>
      <c r="F4" s="5" t="s">
        <v>6</v>
      </c>
      <c r="G4" s="5" t="s">
        <v>5</v>
      </c>
      <c r="H4" s="5" t="s">
        <v>7</v>
      </c>
      <c r="I4" s="5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7"/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  <c r="G5" s="6">
        <v>43555</v>
      </c>
      <c r="H5" s="8">
        <v>43738</v>
      </c>
      <c r="I5" s="8">
        <v>43830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0" t="s">
        <v>8</v>
      </c>
      <c r="B6" s="2">
        <v>7706949188</v>
      </c>
      <c r="C6" s="2">
        <v>7253295937</v>
      </c>
      <c r="D6" s="2">
        <v>11278602513</v>
      </c>
      <c r="E6" s="2">
        <v>3803655369</v>
      </c>
      <c r="F6" s="2">
        <v>7356739029</v>
      </c>
      <c r="G6" s="2">
        <v>9645074611</v>
      </c>
      <c r="H6" s="12">
        <v>1799368060</v>
      </c>
      <c r="I6" s="12">
        <v>4378877832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3" t="s">
        <v>12</v>
      </c>
      <c r="B7" s="15">
        <v>6326652864</v>
      </c>
      <c r="C7" s="15">
        <v>5927289733</v>
      </c>
      <c r="D7" s="2">
        <v>9202287004</v>
      </c>
      <c r="E7" s="15">
        <v>3070124600</v>
      </c>
      <c r="F7" s="15">
        <v>5915658815</v>
      </c>
      <c r="G7" s="2">
        <v>7684729121</v>
      </c>
      <c r="H7" s="12">
        <v>1404484000</v>
      </c>
      <c r="I7" s="12">
        <v>3420311246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0" t="s">
        <v>15</v>
      </c>
      <c r="B8" s="16">
        <f t="shared" ref="B8:I8" si="0">B6-B7</f>
        <v>1380296324</v>
      </c>
      <c r="C8" s="16">
        <f t="shared" si="0"/>
        <v>1326006204</v>
      </c>
      <c r="D8" s="16">
        <f t="shared" si="0"/>
        <v>2076315509</v>
      </c>
      <c r="E8" s="16">
        <f t="shared" si="0"/>
        <v>733530769</v>
      </c>
      <c r="F8" s="16">
        <f t="shared" si="0"/>
        <v>1441080214</v>
      </c>
      <c r="G8" s="17">
        <f t="shared" si="0"/>
        <v>1960345490</v>
      </c>
      <c r="H8" s="17">
        <f t="shared" si="0"/>
        <v>394884060</v>
      </c>
      <c r="I8" s="17">
        <f t="shared" si="0"/>
        <v>958566586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0" t="s">
        <v>21</v>
      </c>
      <c r="B10" s="16">
        <f t="shared" ref="B10:I10" si="1">B11+B12+B13</f>
        <v>356508637</v>
      </c>
      <c r="C10" s="16">
        <f t="shared" si="1"/>
        <v>341238673</v>
      </c>
      <c r="D10" s="16">
        <f t="shared" si="1"/>
        <v>417229513</v>
      </c>
      <c r="E10" s="16">
        <f t="shared" si="1"/>
        <v>196209389</v>
      </c>
      <c r="F10" s="16">
        <f t="shared" si="1"/>
        <v>290880071</v>
      </c>
      <c r="G10" s="16">
        <f t="shared" si="1"/>
        <v>426122960</v>
      </c>
      <c r="H10" s="16">
        <f t="shared" si="1"/>
        <v>131716015</v>
      </c>
      <c r="I10" s="16">
        <f t="shared" si="1"/>
        <v>270695422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26</v>
      </c>
      <c r="B11" s="2">
        <v>186567994</v>
      </c>
      <c r="C11" s="2">
        <v>160943830</v>
      </c>
      <c r="D11" s="2">
        <v>239034486</v>
      </c>
      <c r="E11" s="2">
        <v>84690172</v>
      </c>
      <c r="F11" s="2">
        <v>162618630</v>
      </c>
      <c r="G11" s="2">
        <v>242654855</v>
      </c>
      <c r="H11" s="12">
        <v>76883230</v>
      </c>
      <c r="I11" s="12">
        <v>154338735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27</v>
      </c>
      <c r="B12" s="2">
        <v>70270120</v>
      </c>
      <c r="C12" s="2">
        <v>62140787</v>
      </c>
      <c r="D12" s="2">
        <v>178195027</v>
      </c>
      <c r="E12" s="2">
        <v>50365236</v>
      </c>
      <c r="F12" s="2"/>
      <c r="G12" s="2">
        <v>0</v>
      </c>
      <c r="H12" s="12">
        <v>0</v>
      </c>
      <c r="I12" s="1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2" t="s">
        <v>30</v>
      </c>
      <c r="B13" s="2">
        <v>99670523</v>
      </c>
      <c r="C13" s="2">
        <v>118154056</v>
      </c>
      <c r="D13" s="2"/>
      <c r="E13" s="2">
        <v>61153981</v>
      </c>
      <c r="F13" s="2">
        <v>128261441</v>
      </c>
      <c r="G13" s="2">
        <v>183468105</v>
      </c>
      <c r="H13" s="12">
        <v>54832785</v>
      </c>
      <c r="I13" s="12">
        <v>116356687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32</v>
      </c>
      <c r="B14" s="2">
        <v>80538783</v>
      </c>
      <c r="C14" s="2">
        <v>80160183</v>
      </c>
      <c r="D14" s="2"/>
      <c r="E14" s="2">
        <v>13019273</v>
      </c>
      <c r="F14" s="2">
        <v>0</v>
      </c>
      <c r="G14" s="2"/>
      <c r="H14" s="12">
        <v>0</v>
      </c>
      <c r="I14" s="12"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0" t="s">
        <v>35</v>
      </c>
      <c r="B16" s="16">
        <f t="shared" ref="B16:I16" si="2">B8+B14-B10</f>
        <v>1104326470</v>
      </c>
      <c r="C16" s="16">
        <f t="shared" si="2"/>
        <v>1064927714</v>
      </c>
      <c r="D16" s="16">
        <f t="shared" si="2"/>
        <v>1659085996</v>
      </c>
      <c r="E16" s="16">
        <f t="shared" si="2"/>
        <v>550340653</v>
      </c>
      <c r="F16" s="16">
        <f t="shared" si="2"/>
        <v>1150200143</v>
      </c>
      <c r="G16" s="16">
        <f t="shared" si="2"/>
        <v>1534222530</v>
      </c>
      <c r="H16" s="16">
        <f t="shared" si="2"/>
        <v>263168045</v>
      </c>
      <c r="I16" s="16">
        <f t="shared" si="2"/>
        <v>687871164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0" t="s">
        <v>41</v>
      </c>
      <c r="B17" s="2"/>
      <c r="C17" s="16"/>
      <c r="D17" s="16"/>
      <c r="E17" s="16"/>
      <c r="F17" s="1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44</v>
      </c>
      <c r="B18" s="16"/>
      <c r="C18" s="16"/>
      <c r="D18" s="2"/>
      <c r="E18" s="16"/>
      <c r="F18" s="2">
        <v>37375770</v>
      </c>
      <c r="G18" s="2">
        <v>46377199</v>
      </c>
      <c r="H18" s="12">
        <v>6628185</v>
      </c>
      <c r="I18" s="12">
        <v>16157779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47</v>
      </c>
      <c r="B19" s="2"/>
      <c r="C19" s="2">
        <v>0</v>
      </c>
      <c r="D19" s="2">
        <v>79627237</v>
      </c>
      <c r="E19" s="2"/>
      <c r="F19" s="2">
        <v>119658074</v>
      </c>
      <c r="G19" s="2">
        <v>166193763</v>
      </c>
      <c r="H19" s="12">
        <v>108705132</v>
      </c>
      <c r="I19" s="12">
        <v>219882178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49</v>
      </c>
      <c r="B20" s="2"/>
      <c r="C20" s="2">
        <v>0</v>
      </c>
      <c r="D20" s="2">
        <v>87461658</v>
      </c>
      <c r="E20" s="2"/>
      <c r="F20" s="2">
        <v>25742176</v>
      </c>
      <c r="G20" s="2">
        <v>41247108</v>
      </c>
      <c r="H20" s="12">
        <v>19283249</v>
      </c>
      <c r="I20" s="12">
        <v>41464796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0" t="s">
        <v>50</v>
      </c>
      <c r="B21" s="16">
        <f t="shared" ref="B21:I21" si="3">B16+B18-B19+B20</f>
        <v>1104326470</v>
      </c>
      <c r="C21" s="16">
        <f t="shared" si="3"/>
        <v>1064927714</v>
      </c>
      <c r="D21" s="16">
        <f t="shared" si="3"/>
        <v>1666920417</v>
      </c>
      <c r="E21" s="16">
        <f t="shared" si="3"/>
        <v>550340653</v>
      </c>
      <c r="F21" s="16">
        <f t="shared" si="3"/>
        <v>1093660015</v>
      </c>
      <c r="G21" s="16">
        <f t="shared" si="3"/>
        <v>1455653074</v>
      </c>
      <c r="H21" s="16">
        <f t="shared" si="3"/>
        <v>180374347</v>
      </c>
      <c r="I21" s="16">
        <f t="shared" si="3"/>
        <v>525611561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51</v>
      </c>
      <c r="B22" s="2">
        <v>52586974</v>
      </c>
      <c r="C22" s="2">
        <v>50710844</v>
      </c>
      <c r="D22" s="2">
        <v>79377163</v>
      </c>
      <c r="E22" s="2">
        <v>26206698</v>
      </c>
      <c r="F22" s="2">
        <v>52079048</v>
      </c>
      <c r="G22" s="2">
        <v>69316813</v>
      </c>
      <c r="H22" s="12">
        <v>8589255</v>
      </c>
      <c r="I22" s="12">
        <v>25029122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0" t="s">
        <v>53</v>
      </c>
      <c r="B23" s="16">
        <f t="shared" ref="B23:I23" si="4">B21-B22</f>
        <v>1051739496</v>
      </c>
      <c r="C23" s="16">
        <f t="shared" si="4"/>
        <v>1014216870</v>
      </c>
      <c r="D23" s="16">
        <f t="shared" si="4"/>
        <v>1587543254</v>
      </c>
      <c r="E23" s="16">
        <f t="shared" si="4"/>
        <v>524133955</v>
      </c>
      <c r="F23" s="16">
        <f t="shared" si="4"/>
        <v>1041580967</v>
      </c>
      <c r="G23" s="16">
        <f t="shared" si="4"/>
        <v>1386336261</v>
      </c>
      <c r="H23" s="16">
        <f t="shared" si="4"/>
        <v>171785092</v>
      </c>
      <c r="I23" s="16">
        <f t="shared" si="4"/>
        <v>500582439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16"/>
      <c r="C24" s="16"/>
      <c r="D24" s="16"/>
      <c r="E24" s="16"/>
      <c r="F24" s="1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4" t="s">
        <v>58</v>
      </c>
      <c r="B25" s="16">
        <v>266716008</v>
      </c>
      <c r="C25" s="16">
        <v>252487294</v>
      </c>
      <c r="D25" s="16">
        <v>397478397</v>
      </c>
      <c r="E25" s="16">
        <v>135403418</v>
      </c>
      <c r="F25" s="16">
        <v>252915962</v>
      </c>
      <c r="G25" s="16">
        <v>343416476</v>
      </c>
      <c r="H25" s="16">
        <f>41682136+4816916</f>
        <v>46499052</v>
      </c>
      <c r="I25" s="16">
        <f>123816807+13042983</f>
        <v>136859790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0" t="s">
        <v>64</v>
      </c>
      <c r="B26" s="23">
        <f t="shared" ref="B26:I26" si="5">B23-B25</f>
        <v>785023488</v>
      </c>
      <c r="C26" s="23">
        <f t="shared" si="5"/>
        <v>761729576</v>
      </c>
      <c r="D26" s="23">
        <f t="shared" si="5"/>
        <v>1190064857</v>
      </c>
      <c r="E26" s="23">
        <f t="shared" si="5"/>
        <v>388730537</v>
      </c>
      <c r="F26" s="23">
        <f t="shared" si="5"/>
        <v>788665005</v>
      </c>
      <c r="G26" s="23">
        <f t="shared" si="5"/>
        <v>1042919785</v>
      </c>
      <c r="H26" s="23">
        <f t="shared" si="5"/>
        <v>125286040</v>
      </c>
      <c r="I26" s="23">
        <f t="shared" si="5"/>
        <v>363722649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3"/>
      <c r="B27" s="16"/>
      <c r="C27" s="16"/>
      <c r="D27" s="2"/>
      <c r="E27" s="16"/>
      <c r="F27" s="1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0" t="s">
        <v>71</v>
      </c>
      <c r="B28" s="24">
        <f>B26/('1'!B51/10)</f>
        <v>5.0490319526627223</v>
      </c>
      <c r="C28" s="24">
        <f>C26/('1'!C51/10)</f>
        <v>4.6659167677361655</v>
      </c>
      <c r="D28" s="24">
        <f>D26/('1'!D51/10)</f>
        <v>5.278713558901023</v>
      </c>
      <c r="E28" s="24">
        <f>E26/('1'!E51/10)</f>
        <v>1.7242733825394996</v>
      </c>
      <c r="F28" s="24">
        <f>F26/('1'!F51/10)</f>
        <v>3.1802213672615012</v>
      </c>
      <c r="G28" s="24">
        <f>G26/('1'!G51/10)</f>
        <v>4.205481115010004</v>
      </c>
      <c r="H28" s="24">
        <f>H26/('1'!H51/10)</f>
        <v>0.50520479405267782</v>
      </c>
      <c r="I28" s="24">
        <f>I26/('1'!I51/10)</f>
        <v>1.4666791765494338</v>
      </c>
      <c r="J28" s="2"/>
      <c r="K28" s="2"/>
      <c r="L28" s="2"/>
      <c r="M28" s="2"/>
      <c r="N28" s="2"/>
      <c r="O28" s="2"/>
      <c r="P28" s="2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5">
      <c r="A29" s="20" t="s">
        <v>80</v>
      </c>
      <c r="B29" s="2">
        <f>'1'!B51/10</f>
        <v>155480000</v>
      </c>
      <c r="C29" s="2">
        <f>'1'!C51/10</f>
        <v>163254000</v>
      </c>
      <c r="D29" s="2">
        <f>'1'!D51/10</f>
        <v>225446000</v>
      </c>
      <c r="E29" s="2">
        <f>'1'!E51/10</f>
        <v>225446000</v>
      </c>
      <c r="F29" s="2">
        <f>'1'!F51/10</f>
        <v>247990600</v>
      </c>
      <c r="G29" s="2">
        <f>'1'!G51/10</f>
        <v>247990600</v>
      </c>
      <c r="H29" s="2">
        <f>'1'!H51/10</f>
        <v>247990600</v>
      </c>
      <c r="I29" s="2">
        <f>'1'!I51/10</f>
        <v>247990600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4" sqref="K14"/>
    </sheetView>
  </sheetViews>
  <sheetFormatPr defaultColWidth="12.625" defaultRowHeight="15" customHeight="1" x14ac:dyDescent="0.2"/>
  <cols>
    <col min="1" max="1" width="30" customWidth="1"/>
    <col min="2" max="3" width="13.25" customWidth="1"/>
    <col min="4" max="4" width="14.125" customWidth="1"/>
    <col min="5" max="6" width="13.25" customWidth="1"/>
    <col min="7" max="7" width="15" customWidth="1"/>
    <col min="8" max="8" width="12.75" customWidth="1"/>
    <col min="9" max="9" width="14.62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3" t="s">
        <v>2</v>
      </c>
      <c r="B2" s="4"/>
      <c r="C2" s="4"/>
      <c r="D2" s="2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3" t="s">
        <v>4</v>
      </c>
      <c r="B3" s="4"/>
      <c r="C3" s="4"/>
      <c r="D3" s="2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5" t="s">
        <v>6</v>
      </c>
      <c r="D4" s="5" t="s">
        <v>5</v>
      </c>
      <c r="E4" s="5" t="s">
        <v>7</v>
      </c>
      <c r="F4" s="5" t="s">
        <v>6</v>
      </c>
      <c r="G4" s="5" t="s">
        <v>5</v>
      </c>
      <c r="H4" s="5" t="s">
        <v>7</v>
      </c>
      <c r="I4" s="5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7"/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  <c r="G5" s="6">
        <v>43555</v>
      </c>
      <c r="H5" s="8">
        <v>43738</v>
      </c>
      <c r="I5" s="8">
        <v>43830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0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11</v>
      </c>
      <c r="B7" s="2">
        <v>5543749418</v>
      </c>
      <c r="C7" s="2">
        <v>4948972592</v>
      </c>
      <c r="D7" s="2">
        <v>7811865127</v>
      </c>
      <c r="E7" s="2">
        <v>3568646131</v>
      </c>
      <c r="F7" s="2">
        <v>6153281410</v>
      </c>
      <c r="G7" s="2">
        <v>8053688969</v>
      </c>
      <c r="H7" s="12">
        <v>1798547960</v>
      </c>
      <c r="I7" s="12">
        <v>3399289405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14</v>
      </c>
      <c r="B8" s="2">
        <v>-6754917305</v>
      </c>
      <c r="C8" s="2">
        <v>-6923238393</v>
      </c>
      <c r="D8" s="2">
        <v>-9026269636</v>
      </c>
      <c r="E8" s="2">
        <v>-4211348718</v>
      </c>
      <c r="F8" s="2">
        <v>-7116969911</v>
      </c>
      <c r="G8" s="2">
        <v>-10176484573</v>
      </c>
      <c r="H8" s="12">
        <v>-1949205779</v>
      </c>
      <c r="I8" s="12">
        <v>-3905737639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16</v>
      </c>
      <c r="B9" s="2"/>
      <c r="C9" s="2"/>
      <c r="D9" s="2"/>
      <c r="E9" s="2"/>
      <c r="F9" s="2"/>
      <c r="G9" s="2"/>
      <c r="H9" s="2"/>
      <c r="I9" s="1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17</v>
      </c>
      <c r="B10" s="2">
        <v>-70270120</v>
      </c>
      <c r="C10" s="2">
        <v>-62140787</v>
      </c>
      <c r="D10" s="2">
        <v>-79627237</v>
      </c>
      <c r="E10" s="2">
        <v>-50365236</v>
      </c>
      <c r="F10" s="2">
        <v>-119658074</v>
      </c>
      <c r="G10" s="2">
        <v>-166193763</v>
      </c>
      <c r="H10" s="12">
        <v>-108705132</v>
      </c>
      <c r="I10" s="12">
        <v>-219882178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18</v>
      </c>
      <c r="B11" s="2">
        <v>-265983622</v>
      </c>
      <c r="C11" s="2">
        <v>-243966320</v>
      </c>
      <c r="D11" s="2">
        <v>-369367425</v>
      </c>
      <c r="E11" s="2">
        <v>-141739587</v>
      </c>
      <c r="F11" s="2">
        <v>-241512515</v>
      </c>
      <c r="G11" s="2">
        <v>-333152007</v>
      </c>
      <c r="H11" s="12">
        <v>-41257887</v>
      </c>
      <c r="I11" s="12">
        <v>-99589061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6"/>
      <c r="B12" s="17">
        <f t="shared" ref="B12:I12" si="0">SUM(B7:B11)</f>
        <v>-1547421629</v>
      </c>
      <c r="C12" s="17">
        <f t="shared" si="0"/>
        <v>-2280372908</v>
      </c>
      <c r="D12" s="17">
        <f t="shared" si="0"/>
        <v>-1663399171</v>
      </c>
      <c r="E12" s="17">
        <f t="shared" si="0"/>
        <v>-834807410</v>
      </c>
      <c r="F12" s="17">
        <f t="shared" si="0"/>
        <v>-1324859090</v>
      </c>
      <c r="G12" s="17">
        <f t="shared" si="0"/>
        <v>-2622141374</v>
      </c>
      <c r="H12" s="17">
        <f t="shared" si="0"/>
        <v>-300620838</v>
      </c>
      <c r="I12" s="17">
        <f t="shared" si="0"/>
        <v>-825919473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0" t="s">
        <v>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8" t="s">
        <v>28</v>
      </c>
      <c r="B15" s="2">
        <v>-97189206</v>
      </c>
      <c r="C15" s="2">
        <v>-65105445</v>
      </c>
      <c r="D15" s="2">
        <v>-183553804</v>
      </c>
      <c r="E15" s="2">
        <v>-89179480</v>
      </c>
      <c r="F15" s="2">
        <v>-141702427</v>
      </c>
      <c r="G15" s="2">
        <v>-195845021</v>
      </c>
      <c r="H15" s="12">
        <v>-77430665</v>
      </c>
      <c r="I15" s="12">
        <v>-230221599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8" t="s">
        <v>31</v>
      </c>
      <c r="B16" s="2"/>
      <c r="C16" s="2">
        <v>220034800</v>
      </c>
      <c r="D16" s="2">
        <v>220034800</v>
      </c>
      <c r="E16" s="2"/>
      <c r="F16" s="2">
        <v>21100000</v>
      </c>
      <c r="G16" s="2">
        <v>21100000</v>
      </c>
      <c r="H16" s="12">
        <v>0</v>
      </c>
      <c r="I16" s="12">
        <v>120000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8" t="s">
        <v>20</v>
      </c>
      <c r="B17" s="2"/>
      <c r="C17" s="2">
        <v>-39932628</v>
      </c>
      <c r="D17" s="2">
        <v>-146180618</v>
      </c>
      <c r="E17" s="2">
        <v>-134554951</v>
      </c>
      <c r="F17" s="2">
        <v>-224498103</v>
      </c>
      <c r="G17" s="2">
        <v>-348901933</v>
      </c>
      <c r="H17" s="12">
        <v>0</v>
      </c>
      <c r="I17" s="12"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9" t="s">
        <v>22</v>
      </c>
      <c r="B18" s="2"/>
      <c r="C18" s="2"/>
      <c r="D18" s="2"/>
      <c r="E18" s="2"/>
      <c r="F18" s="2"/>
      <c r="G18" s="2"/>
      <c r="H18" s="12">
        <v>-118493159</v>
      </c>
      <c r="I18" s="12">
        <v>-105573284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0" x14ac:dyDescent="0.25">
      <c r="A19" s="18" t="s">
        <v>37</v>
      </c>
      <c r="B19" s="2">
        <v>-31889644</v>
      </c>
      <c r="C19" s="2">
        <v>238618820</v>
      </c>
      <c r="D19" s="2">
        <v>230546136</v>
      </c>
      <c r="E19" s="2">
        <v>-2828291</v>
      </c>
      <c r="F19" s="2">
        <v>18808990</v>
      </c>
      <c r="G19" s="2">
        <v>23152385</v>
      </c>
      <c r="H19" s="12">
        <v>2243520</v>
      </c>
      <c r="I19" s="12">
        <v>10283252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8" t="s">
        <v>39</v>
      </c>
      <c r="B20" s="2"/>
      <c r="C20" s="2"/>
      <c r="D20" s="2"/>
      <c r="E20" s="2"/>
      <c r="F20" s="2">
        <v>-119070000</v>
      </c>
      <c r="G20" s="2">
        <v>-119070000</v>
      </c>
      <c r="H20" s="12">
        <v>0</v>
      </c>
      <c r="I20" s="12">
        <v>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8" t="s">
        <v>42</v>
      </c>
      <c r="B21" s="2"/>
      <c r="C21" s="2"/>
      <c r="D21" s="2"/>
      <c r="E21" s="2"/>
      <c r="F21" s="2">
        <v>-2635000</v>
      </c>
      <c r="G21" s="2"/>
      <c r="H21" s="12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43</v>
      </c>
      <c r="B22" s="2"/>
      <c r="C22" s="2"/>
      <c r="D22" s="2"/>
      <c r="E22" s="2"/>
      <c r="F22" s="2"/>
      <c r="G22" s="2"/>
      <c r="H22" s="12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8" t="s">
        <v>45</v>
      </c>
      <c r="B23" s="2">
        <v>6684622</v>
      </c>
      <c r="C23" s="2">
        <v>375698</v>
      </c>
      <c r="D23" s="2">
        <v>894773</v>
      </c>
      <c r="E23" s="2">
        <v>130000</v>
      </c>
      <c r="F23" s="2">
        <v>1917480</v>
      </c>
      <c r="G23" s="2">
        <v>2827547</v>
      </c>
      <c r="H23" s="12">
        <v>50000</v>
      </c>
      <c r="I23" s="12">
        <v>237961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8" t="s">
        <v>48</v>
      </c>
      <c r="B24" s="2">
        <v>-14650986</v>
      </c>
      <c r="C24" s="2">
        <v>-3760318</v>
      </c>
      <c r="D24" s="2">
        <v>-8584915</v>
      </c>
      <c r="E24" s="2">
        <v>3543670</v>
      </c>
      <c r="F24" s="2">
        <v>-17260516</v>
      </c>
      <c r="G24" s="2">
        <v>-19038122</v>
      </c>
      <c r="H24" s="12">
        <v>-2056094</v>
      </c>
      <c r="I24" s="12">
        <v>-9138473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6"/>
      <c r="B25" s="17">
        <f t="shared" ref="B25:I25" si="1">SUM(B15:B24)</f>
        <v>-137045214</v>
      </c>
      <c r="C25" s="17">
        <f t="shared" si="1"/>
        <v>350230927</v>
      </c>
      <c r="D25" s="17">
        <f t="shared" si="1"/>
        <v>113156372</v>
      </c>
      <c r="E25" s="17">
        <f t="shared" si="1"/>
        <v>-222889052</v>
      </c>
      <c r="F25" s="17">
        <f t="shared" si="1"/>
        <v>-463339576</v>
      </c>
      <c r="G25" s="17">
        <f t="shared" si="1"/>
        <v>-635775144</v>
      </c>
      <c r="H25" s="17">
        <f t="shared" si="1"/>
        <v>-195686398</v>
      </c>
      <c r="I25" s="17">
        <f t="shared" si="1"/>
        <v>-334292143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0" t="s">
        <v>52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54</v>
      </c>
      <c r="B28" s="2"/>
      <c r="C28" s="2">
        <v>0</v>
      </c>
      <c r="D28" s="2">
        <v>621920000</v>
      </c>
      <c r="E28" s="2"/>
      <c r="F28" s="2"/>
      <c r="G28" s="2"/>
      <c r="H28" s="12"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55</v>
      </c>
      <c r="B29" s="2">
        <v>175209048</v>
      </c>
      <c r="C29" s="2">
        <v>42331621</v>
      </c>
      <c r="D29" s="2">
        <v>-291033958</v>
      </c>
      <c r="E29" s="2">
        <v>39876623</v>
      </c>
      <c r="F29" s="2">
        <v>77836361</v>
      </c>
      <c r="G29" s="2">
        <v>201590764</v>
      </c>
      <c r="H29" s="12">
        <v>102730239</v>
      </c>
      <c r="I29" s="12">
        <v>66698772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57</v>
      </c>
      <c r="B30" s="2"/>
      <c r="C30" s="2">
        <v>0</v>
      </c>
      <c r="D30" s="2">
        <v>621920000</v>
      </c>
      <c r="E30" s="2"/>
      <c r="F30" s="2"/>
      <c r="G30" s="2"/>
      <c r="H30" s="12">
        <v>0</v>
      </c>
      <c r="I30" s="12">
        <v>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59</v>
      </c>
      <c r="B31" s="2"/>
      <c r="C31" s="2">
        <v>1240209556</v>
      </c>
      <c r="D31" s="2">
        <v>-17957420</v>
      </c>
      <c r="E31" s="2"/>
      <c r="F31" s="2"/>
      <c r="G31" s="2"/>
      <c r="H31" s="12">
        <v>0</v>
      </c>
      <c r="I31" s="12"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61</v>
      </c>
      <c r="B32" s="2"/>
      <c r="C32" s="2">
        <v>0</v>
      </c>
      <c r="D32" s="2"/>
      <c r="E32" s="2"/>
      <c r="F32" s="2"/>
      <c r="G32" s="2"/>
      <c r="H32" s="12">
        <v>0</v>
      </c>
      <c r="I32" s="12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63</v>
      </c>
      <c r="B33" s="2"/>
      <c r="C33" s="2">
        <v>-144000</v>
      </c>
      <c r="D33" s="2"/>
      <c r="E33" s="2"/>
      <c r="F33" s="2"/>
      <c r="G33" s="2"/>
      <c r="H33" s="12">
        <v>0</v>
      </c>
      <c r="I33" s="12">
        <v>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65</v>
      </c>
      <c r="B34" s="2"/>
      <c r="C34" s="2"/>
      <c r="D34" s="2">
        <v>186976</v>
      </c>
      <c r="E34" s="2">
        <v>-358880</v>
      </c>
      <c r="F34" s="2">
        <v>-358880</v>
      </c>
      <c r="G34" s="2">
        <v>-358880</v>
      </c>
      <c r="H34" s="12">
        <v>0</v>
      </c>
      <c r="I34" s="12">
        <v>-6000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66</v>
      </c>
      <c r="B35" s="2">
        <v>463741303</v>
      </c>
      <c r="C35" s="2">
        <v>1291046325</v>
      </c>
      <c r="D35" s="2">
        <v>524860399</v>
      </c>
      <c r="E35" s="2">
        <v>394099342</v>
      </c>
      <c r="F35" s="2">
        <v>726792199</v>
      </c>
      <c r="G35" s="2">
        <v>1362176560</v>
      </c>
      <c r="H35" s="12">
        <v>30615980</v>
      </c>
      <c r="I35" s="12">
        <v>167055522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68</v>
      </c>
      <c r="B36" s="2"/>
      <c r="C36" s="2">
        <v>0</v>
      </c>
      <c r="D36" s="2"/>
      <c r="E36" s="2"/>
      <c r="F36" s="2"/>
      <c r="G36" s="2"/>
      <c r="H36" s="12">
        <v>0</v>
      </c>
      <c r="I36" s="12">
        <v>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70</v>
      </c>
      <c r="B37" s="2">
        <v>-70042490</v>
      </c>
      <c r="C37" s="2">
        <v>-21425</v>
      </c>
      <c r="D37" s="2">
        <v>-121508327</v>
      </c>
      <c r="E37" s="2">
        <v>-27453</v>
      </c>
      <c r="F37" s="2">
        <v>-81939</v>
      </c>
      <c r="G37" s="2">
        <v>-182506621</v>
      </c>
      <c r="H37" s="12">
        <v>-82731</v>
      </c>
      <c r="I37" s="12">
        <v>-95258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72</v>
      </c>
      <c r="B38" s="2"/>
      <c r="C38" s="2"/>
      <c r="D38" s="2"/>
      <c r="E38" s="2"/>
      <c r="F38" s="2"/>
      <c r="G38" s="2"/>
      <c r="H38" s="12">
        <v>0</v>
      </c>
      <c r="I38" s="12">
        <v>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74</v>
      </c>
      <c r="B39" s="2">
        <v>1177239519</v>
      </c>
      <c r="C39" s="2">
        <v>693815902</v>
      </c>
      <c r="D39" s="2">
        <v>1286623539</v>
      </c>
      <c r="E39" s="2">
        <v>563461928</v>
      </c>
      <c r="F39" s="2">
        <v>818410521</v>
      </c>
      <c r="G39" s="2">
        <v>1147531869</v>
      </c>
      <c r="H39" s="12">
        <v>110858122</v>
      </c>
      <c r="I39" s="12">
        <v>593295596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76</v>
      </c>
      <c r="B40" s="2">
        <v>-30000</v>
      </c>
      <c r="C40" s="2">
        <v>-1325000</v>
      </c>
      <c r="D40" s="2">
        <v>-1745000</v>
      </c>
      <c r="E40" s="2"/>
      <c r="F40" s="2"/>
      <c r="G40" s="2"/>
      <c r="H40" s="12">
        <v>0</v>
      </c>
      <c r="I40" s="12">
        <v>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6"/>
      <c r="B41" s="17">
        <f t="shared" ref="B41:I41" si="2">SUM(B28:B40)</f>
        <v>1746117380</v>
      </c>
      <c r="C41" s="17">
        <f t="shared" si="2"/>
        <v>3265912979</v>
      </c>
      <c r="D41" s="17">
        <f t="shared" si="2"/>
        <v>2623266209</v>
      </c>
      <c r="E41" s="17">
        <f t="shared" si="2"/>
        <v>997051560</v>
      </c>
      <c r="F41" s="17">
        <f t="shared" si="2"/>
        <v>1622598262</v>
      </c>
      <c r="G41" s="17">
        <f t="shared" si="2"/>
        <v>2528433692</v>
      </c>
      <c r="H41" s="17">
        <f t="shared" si="2"/>
        <v>244121610</v>
      </c>
      <c r="I41" s="17">
        <f t="shared" si="2"/>
        <v>826948632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3" t="s">
        <v>78</v>
      </c>
      <c r="B43" s="16">
        <f t="shared" ref="B43:I43" si="3">SUM(B12,B25,B41)</f>
        <v>61650537</v>
      </c>
      <c r="C43" s="16">
        <f t="shared" si="3"/>
        <v>1335770998</v>
      </c>
      <c r="D43" s="16">
        <f t="shared" si="3"/>
        <v>1073023410</v>
      </c>
      <c r="E43" s="16">
        <f t="shared" si="3"/>
        <v>-60644902</v>
      </c>
      <c r="F43" s="16">
        <f t="shared" si="3"/>
        <v>-165600404</v>
      </c>
      <c r="G43" s="16">
        <f t="shared" si="3"/>
        <v>-729482826</v>
      </c>
      <c r="H43" s="16">
        <f t="shared" si="3"/>
        <v>-252185626</v>
      </c>
      <c r="I43" s="16">
        <f t="shared" si="3"/>
        <v>-333262984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0" t="s">
        <v>82</v>
      </c>
      <c r="B44" s="2">
        <v>1570788128</v>
      </c>
      <c r="C44" s="2">
        <v>1542725864</v>
      </c>
      <c r="D44" s="2">
        <v>1542725864</v>
      </c>
      <c r="E44" s="2">
        <v>2821547363</v>
      </c>
      <c r="F44" s="2">
        <v>2821547363</v>
      </c>
      <c r="G44" s="2">
        <v>2821547363</v>
      </c>
      <c r="H44" s="12">
        <v>2237511698</v>
      </c>
      <c r="I44" s="12">
        <v>2237511698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0" t="s">
        <v>84</v>
      </c>
      <c r="B45" s="16">
        <f t="shared" ref="B45:I45" si="4">SUM(B43:B44)</f>
        <v>1632438665</v>
      </c>
      <c r="C45" s="16">
        <f t="shared" si="4"/>
        <v>2878496862</v>
      </c>
      <c r="D45" s="16">
        <f t="shared" si="4"/>
        <v>2615749274</v>
      </c>
      <c r="E45" s="16">
        <f t="shared" si="4"/>
        <v>2760902461</v>
      </c>
      <c r="F45" s="16">
        <f t="shared" si="4"/>
        <v>2655946959</v>
      </c>
      <c r="G45" s="16">
        <f t="shared" si="4"/>
        <v>2092064537</v>
      </c>
      <c r="H45" s="16">
        <f t="shared" si="4"/>
        <v>1985326072</v>
      </c>
      <c r="I45" s="16">
        <f t="shared" si="4"/>
        <v>1904248714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B46" s="16"/>
      <c r="C46" s="16"/>
      <c r="D46" s="2"/>
      <c r="E46" s="16"/>
      <c r="F46" s="1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0" t="s">
        <v>88</v>
      </c>
      <c r="B47" s="26">
        <f>B12/('1'!B51/10)</f>
        <v>-9.9525445652173907</v>
      </c>
      <c r="C47" s="26">
        <f>C12/('1'!C51/10)</f>
        <v>-13.968251362906882</v>
      </c>
      <c r="D47" s="26">
        <f>D12/('1'!D51/10)</f>
        <v>-7.3782598538009099</v>
      </c>
      <c r="E47" s="26">
        <f>E12/('1'!E51/10)</f>
        <v>-3.7029151548486112</v>
      </c>
      <c r="F47" s="26">
        <f>F12/('1'!F51/10)</f>
        <v>-5.3423762432930921</v>
      </c>
      <c r="G47" s="26">
        <f>G12/('1'!G51/10)</f>
        <v>-10.573551473321972</v>
      </c>
      <c r="H47" s="26">
        <f>H12/('1'!H51/10)</f>
        <v>-1.2122267456911673</v>
      </c>
      <c r="I47" s="26">
        <f>I12/('1'!I51/10)</f>
        <v>-3.3304466903181007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5"/>
      <c r="U47" s="25"/>
      <c r="V47" s="25"/>
      <c r="W47" s="25"/>
      <c r="X47" s="25"/>
      <c r="Y47" s="25"/>
      <c r="Z47" s="25"/>
    </row>
    <row r="48" spans="1:26" ht="15.75" customHeight="1" x14ac:dyDescent="0.25">
      <c r="A48" s="10" t="s">
        <v>95</v>
      </c>
      <c r="B48" s="2">
        <f>'1'!B51/10</f>
        <v>155480000</v>
      </c>
      <c r="C48" s="2">
        <f>'1'!C51/10</f>
        <v>163254000</v>
      </c>
      <c r="D48" s="2">
        <f>'1'!D51/10</f>
        <v>225446000</v>
      </c>
      <c r="E48" s="2">
        <f>'1'!E51/10</f>
        <v>225446000</v>
      </c>
      <c r="F48" s="2">
        <f>'1'!F51/10</f>
        <v>247990600</v>
      </c>
      <c r="G48" s="2">
        <f>'1'!G51/10</f>
        <v>247990600</v>
      </c>
      <c r="H48" s="2">
        <f>'1'!H51/10</f>
        <v>247990600</v>
      </c>
      <c r="I48" s="2">
        <f>'1'!I51/10</f>
        <v>247990600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2.25" customWidth="1"/>
    <col min="3" max="3" width="10.25" customWidth="1"/>
    <col min="4" max="4" width="9.625" customWidth="1"/>
    <col min="5" max="5" width="10.5" customWidth="1"/>
    <col min="6" max="6" width="10.125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3" t="s">
        <v>103</v>
      </c>
    </row>
    <row r="3" spans="1:6" x14ac:dyDescent="0.25">
      <c r="A3" s="3" t="s">
        <v>4</v>
      </c>
    </row>
    <row r="4" spans="1:6" x14ac:dyDescent="0.25">
      <c r="B4" s="5" t="s">
        <v>5</v>
      </c>
      <c r="C4" s="5" t="s">
        <v>6</v>
      </c>
      <c r="D4" s="5" t="s">
        <v>5</v>
      </c>
      <c r="E4" s="5" t="s">
        <v>7</v>
      </c>
      <c r="F4" s="5" t="s">
        <v>6</v>
      </c>
    </row>
    <row r="5" spans="1:6" ht="15.75" x14ac:dyDescent="0.25"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</row>
    <row r="6" spans="1:6" x14ac:dyDescent="0.25">
      <c r="A6" s="13" t="s">
        <v>104</v>
      </c>
      <c r="B6" s="27">
        <f>'2'!B26/'1'!B23</f>
        <v>3.5513177704497058E-2</v>
      </c>
      <c r="C6" s="27">
        <f>'2'!C26/'1'!C23</f>
        <v>2.8485600445924464E-2</v>
      </c>
      <c r="D6" s="27">
        <f>'2'!D26/'1'!D23</f>
        <v>4.4040164301462431E-2</v>
      </c>
      <c r="E6" s="27">
        <f>'2'!E26/'1'!E23</f>
        <v>1.2739821076682317E-2</v>
      </c>
      <c r="F6" s="27">
        <f>'2'!F26/'1'!F23</f>
        <v>2.4766118046725478E-2</v>
      </c>
    </row>
    <row r="7" spans="1:6" x14ac:dyDescent="0.25">
      <c r="A7" s="13" t="s">
        <v>105</v>
      </c>
      <c r="B7" s="27">
        <f>'2'!B26/'1'!B50</f>
        <v>0.13664963986216364</v>
      </c>
      <c r="C7" s="27">
        <f>'2'!C26/'1'!C50</f>
        <v>0.11460869750053709</v>
      </c>
      <c r="D7" s="27">
        <f>'2'!D26/'1'!D50</f>
        <v>0.1436720304685084</v>
      </c>
      <c r="E7" s="27">
        <f>'2'!E26/'1'!E50</f>
        <v>4.3024754804410502E-2</v>
      </c>
      <c r="F7" s="27">
        <f>'2'!F26/'1'!F50</f>
        <v>8.5258673105583577E-2</v>
      </c>
    </row>
    <row r="8" spans="1:6" x14ac:dyDescent="0.25">
      <c r="A8" s="13" t="s">
        <v>106</v>
      </c>
      <c r="B8" s="27">
        <f>'1'!B28/'1'!B50</f>
        <v>8.7654140849125289E-2</v>
      </c>
      <c r="C8" s="27">
        <f>'1'!C28/'1'!C50</f>
        <v>0.11449697603806096</v>
      </c>
      <c r="D8" s="27">
        <f>'1'!D28/'1'!D50</f>
        <v>6.8552555987305572E-2</v>
      </c>
      <c r="E8" s="27">
        <f>'1'!E28/'1'!E50</f>
        <v>7.0492122429079124E-2</v>
      </c>
      <c r="F8" s="27">
        <f>'1'!F28/'1'!F50</f>
        <v>6.8870987076768531E-2</v>
      </c>
    </row>
    <row r="9" spans="1:6" x14ac:dyDescent="0.25">
      <c r="A9" s="13" t="s">
        <v>107</v>
      </c>
      <c r="B9" s="28">
        <f>'1'!B14/'1'!B33</f>
        <v>1.9594453607422873</v>
      </c>
      <c r="C9" s="28">
        <f>'1'!C14/'1'!C33</f>
        <v>1.9033248315808404</v>
      </c>
      <c r="D9" s="28">
        <f>'1'!D14/'1'!D33</f>
        <v>2.2096020249928223</v>
      </c>
      <c r="E9" s="28">
        <f>'1'!E14/'1'!E33</f>
        <v>2.158152732962868</v>
      </c>
      <c r="F9" s="28">
        <f>'1'!F14/'1'!F33</f>
        <v>2.104924408889326</v>
      </c>
    </row>
    <row r="10" spans="1:6" x14ac:dyDescent="0.25">
      <c r="A10" s="13" t="s">
        <v>108</v>
      </c>
      <c r="B10" s="27">
        <f>'2'!B26/'2'!B6</f>
        <v>0.10185917525216205</v>
      </c>
      <c r="C10" s="27">
        <f>'2'!C26/'2'!C6</f>
        <v>0.10501840578630178</v>
      </c>
      <c r="D10" s="27">
        <f>'2'!D26/'2'!D6</f>
        <v>0.10551527599525752</v>
      </c>
      <c r="E10" s="27">
        <f>'2'!E26/'2'!E6</f>
        <v>0.10219920031877104</v>
      </c>
      <c r="F10" s="27">
        <f>'2'!F26/'2'!F6</f>
        <v>0.1072030694430115</v>
      </c>
    </row>
    <row r="11" spans="1:6" x14ac:dyDescent="0.25">
      <c r="A11" s="13" t="s">
        <v>109</v>
      </c>
      <c r="B11" s="27">
        <f>'2'!B16/'2'!B6</f>
        <v>0.14328970427357643</v>
      </c>
      <c r="C11" s="27">
        <f>'2'!C16/'2'!C6</f>
        <v>0.14681983518246733</v>
      </c>
      <c r="D11" s="27">
        <f>'2'!D16/'2'!D6</f>
        <v>0.14710031620386443</v>
      </c>
      <c r="E11" s="27">
        <f>'2'!E16/'2'!E6</f>
        <v>0.14468730723748174</v>
      </c>
      <c r="F11" s="27">
        <f>'2'!F16/'2'!F6</f>
        <v>0.15634646525667861</v>
      </c>
    </row>
    <row r="12" spans="1:6" x14ac:dyDescent="0.25">
      <c r="A12" s="13" t="s">
        <v>110</v>
      </c>
      <c r="B12" s="27">
        <f>'2'!B26/('1'!B28+'1'!B50)</f>
        <v>0.12563703362125947</v>
      </c>
      <c r="C12" s="27">
        <f>'2'!C26/('1'!C28+'1'!C50)</f>
        <v>0.10283446251057671</v>
      </c>
      <c r="D12" s="27">
        <f>'2'!D26/('1'!D28+'1'!D50)</f>
        <v>0.13445480960527995</v>
      </c>
      <c r="E12" s="27">
        <f>'2'!E26/('1'!E28+'1'!E50)</f>
        <v>4.0191566012444821E-2</v>
      </c>
      <c r="F12" s="27">
        <f>'2'!F26/('1'!F28+'1'!F50)</f>
        <v>7.9765167299334819E-2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2020-04-11T14:53:44Z</dcterms:modified>
</cp:coreProperties>
</file>