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Q\"/>
    </mc:Choice>
  </mc:AlternateContent>
  <bookViews>
    <workbookView xWindow="240" yWindow="60" windowWidth="20115" windowHeight="801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G30" i="3" l="1"/>
  <c r="G15" i="3"/>
  <c r="G5" i="3"/>
  <c r="G32" i="2"/>
  <c r="G25" i="2"/>
  <c r="G29" i="2"/>
  <c r="G31" i="2" s="1"/>
  <c r="G24" i="2"/>
  <c r="G17" i="2"/>
  <c r="G19" i="2" s="1"/>
  <c r="G22" i="2" s="1"/>
  <c r="F22" i="2"/>
  <c r="G8" i="2"/>
  <c r="G50" i="1"/>
  <c r="G49" i="1"/>
  <c r="G46" i="1"/>
  <c r="G37" i="1"/>
  <c r="G35" i="1"/>
  <c r="G21" i="1"/>
  <c r="G10" i="1"/>
  <c r="G25" i="3" l="1"/>
  <c r="G27" i="3" s="1"/>
  <c r="G29" i="3"/>
  <c r="G40" i="1"/>
  <c r="G47" i="1" s="1"/>
  <c r="G23" i="1"/>
  <c r="C32" i="2"/>
  <c r="D32" i="2"/>
  <c r="E32" i="2"/>
  <c r="F32" i="2"/>
  <c r="B32" i="2"/>
  <c r="C50" i="1"/>
  <c r="D50" i="1"/>
  <c r="E50" i="1"/>
  <c r="F50" i="1"/>
  <c r="B50" i="1"/>
  <c r="C25" i="2"/>
  <c r="D25" i="2"/>
  <c r="E25" i="2"/>
  <c r="F25" i="2"/>
  <c r="B25" i="2"/>
  <c r="C30" i="3" l="1"/>
  <c r="D30" i="3"/>
  <c r="E30" i="3"/>
  <c r="F30" i="3"/>
  <c r="B30" i="3"/>
  <c r="B17" i="2" l="1"/>
  <c r="C17" i="2"/>
  <c r="D17" i="2"/>
  <c r="B5" i="3" l="1"/>
  <c r="C5" i="3"/>
  <c r="C15" i="3"/>
  <c r="E17" i="2"/>
  <c r="E21" i="1"/>
  <c r="F15" i="3"/>
  <c r="F37" i="1"/>
  <c r="B35" i="1"/>
  <c r="E15" i="3" l="1"/>
  <c r="E37" i="1"/>
  <c r="E10" i="1"/>
  <c r="F10" i="1"/>
  <c r="F5" i="3"/>
  <c r="F17" i="2"/>
  <c r="F11" i="4" s="1"/>
  <c r="D8" i="2"/>
  <c r="D19" i="2" s="1"/>
  <c r="D22" i="2" s="1"/>
  <c r="E8" i="2"/>
  <c r="E19" i="2" s="1"/>
  <c r="E22" i="2" s="1"/>
  <c r="F8" i="2"/>
  <c r="B37" i="1"/>
  <c r="C37" i="1"/>
  <c r="D37" i="1"/>
  <c r="F46" i="1"/>
  <c r="F35" i="1"/>
  <c r="F40" i="1" s="1"/>
  <c r="F21" i="1"/>
  <c r="F19" i="2" l="1"/>
  <c r="F24" i="2" s="1"/>
  <c r="F29" i="2" s="1"/>
  <c r="F23" i="1"/>
  <c r="F47" i="1"/>
  <c r="F8" i="4"/>
  <c r="F9" i="4"/>
  <c r="F49" i="1"/>
  <c r="F25" i="3"/>
  <c r="F27" i="3" s="1"/>
  <c r="F29" i="3"/>
  <c r="D24" i="2"/>
  <c r="E24" i="2"/>
  <c r="B8" i="2"/>
  <c r="B19" i="2" s="1"/>
  <c r="B22" i="2" s="1"/>
  <c r="C8" i="2"/>
  <c r="C19" i="2" s="1"/>
  <c r="C22" i="2" s="1"/>
  <c r="E29" i="2" l="1"/>
  <c r="E31" i="2" s="1"/>
  <c r="D29" i="2"/>
  <c r="D31" i="2" s="1"/>
  <c r="F31" i="2"/>
  <c r="F10" i="4"/>
  <c r="F7" i="4"/>
  <c r="F12" i="4"/>
  <c r="D11" i="4"/>
  <c r="E11" i="4"/>
  <c r="D15" i="3" l="1"/>
  <c r="B15" i="3"/>
  <c r="B25" i="3" s="1"/>
  <c r="E5" i="3"/>
  <c r="D5" i="3"/>
  <c r="C29" i="3"/>
  <c r="B29" i="3"/>
  <c r="C11" i="4"/>
  <c r="B11" i="4"/>
  <c r="D25" i="3" l="1"/>
  <c r="D27" i="3" s="1"/>
  <c r="D29" i="3"/>
  <c r="E29" i="3"/>
  <c r="E25" i="3"/>
  <c r="E27" i="3" s="1"/>
  <c r="B24" i="2"/>
  <c r="C24" i="2"/>
  <c r="E10" i="4"/>
  <c r="D10" i="4"/>
  <c r="C25" i="3"/>
  <c r="C27" i="3" s="1"/>
  <c r="B27" i="3"/>
  <c r="C29" i="2" l="1"/>
  <c r="C10" i="4" s="1"/>
  <c r="B29" i="2"/>
  <c r="B31" i="2" s="1"/>
  <c r="B10" i="4"/>
  <c r="D46" i="1"/>
  <c r="E46" i="1"/>
  <c r="B46" i="1"/>
  <c r="D35" i="1"/>
  <c r="D40" i="1" s="1"/>
  <c r="E35" i="1"/>
  <c r="E40" i="1" s="1"/>
  <c r="B40" i="1"/>
  <c r="D21" i="1"/>
  <c r="B21" i="1"/>
  <c r="C46" i="1"/>
  <c r="C21" i="1"/>
  <c r="C35" i="1"/>
  <c r="C40" i="1" s="1"/>
  <c r="C31" i="2" l="1"/>
  <c r="D47" i="1"/>
  <c r="C47" i="1"/>
  <c r="B9" i="4"/>
  <c r="B47" i="1"/>
  <c r="D49" i="1"/>
  <c r="D8" i="4"/>
  <c r="D9" i="4"/>
  <c r="E47" i="1"/>
  <c r="E49" i="1"/>
  <c r="E8" i="4"/>
  <c r="E9" i="4"/>
  <c r="E7" i="4"/>
  <c r="E12" i="4"/>
  <c r="C9" i="4"/>
  <c r="C8" i="4"/>
  <c r="C49" i="1"/>
  <c r="C12" i="4"/>
  <c r="C7" i="4"/>
  <c r="E23" i="1"/>
  <c r="E6" i="4" s="1"/>
  <c r="B8" i="4"/>
  <c r="B49" i="1"/>
  <c r="B7" i="4"/>
  <c r="B12" i="4"/>
  <c r="D12" i="4"/>
  <c r="D7" i="4"/>
  <c r="F6" i="4"/>
  <c r="C10" i="1"/>
  <c r="C23" i="1" s="1"/>
  <c r="C6" i="4" s="1"/>
  <c r="D10" i="1"/>
  <c r="D23" i="1" s="1"/>
  <c r="D6" i="4" s="1"/>
  <c r="B10" i="1"/>
  <c r="B23" i="1" s="1"/>
  <c r="B6" i="4" s="1"/>
</calcChain>
</file>

<file path=xl/sharedStrings.xml><?xml version="1.0" encoding="utf-8"?>
<sst xmlns="http://schemas.openxmlformats.org/spreadsheetml/2006/main" count="119" uniqueCount="93">
  <si>
    <t>Imam Button Industries Limited</t>
  </si>
  <si>
    <t>Less Depreciation</t>
  </si>
  <si>
    <t>Book Debts</t>
  </si>
  <si>
    <t>Advance &amp; deposit</t>
  </si>
  <si>
    <t>Cash &amp; cash balance</t>
  </si>
  <si>
    <t>Liabilities for expenses</t>
  </si>
  <si>
    <t>Unclaimed dividend</t>
  </si>
  <si>
    <t>Provision for taxation</t>
  </si>
  <si>
    <t>Share capital</t>
  </si>
  <si>
    <t>Reserve for reinvestment</t>
  </si>
  <si>
    <t>Reatined Earning</t>
  </si>
  <si>
    <t>Gross Profit</t>
  </si>
  <si>
    <t>Administrative &amp; Selling Expenses</t>
  </si>
  <si>
    <t>Auditors Remuneration</t>
  </si>
  <si>
    <t>Depreciation</t>
  </si>
  <si>
    <t>Contrbution to WPPF</t>
  </si>
  <si>
    <t>Approciation for taxation</t>
  </si>
  <si>
    <t>Collection from turnover &amp; others</t>
  </si>
  <si>
    <t>Paymnets for purchase &amp; other expneses</t>
  </si>
  <si>
    <t>Acquisionn of fixed asset</t>
  </si>
  <si>
    <t>Suppliers credit</t>
  </si>
  <si>
    <t>Inventories utilized</t>
  </si>
  <si>
    <t>Loan refund ( prime finance &amp; investment</t>
  </si>
  <si>
    <t>Loan refund (Midas financing ltd)</t>
  </si>
  <si>
    <t>Liabilities increased</t>
  </si>
  <si>
    <t>Advance increased</t>
  </si>
  <si>
    <t>Inventories</t>
  </si>
  <si>
    <t>Loan Obligation</t>
  </si>
  <si>
    <t>Preliminary Expenses</t>
  </si>
  <si>
    <t>Pre opearting Expenses</t>
  </si>
  <si>
    <t>Dividend paid</t>
  </si>
  <si>
    <t>Loan Refund(Int leasing &amp; finannce service ltd)</t>
  </si>
  <si>
    <t>Income tax</t>
  </si>
  <si>
    <t>Ratio</t>
  </si>
  <si>
    <t>Debt to Equity</t>
  </si>
  <si>
    <t>Current Ratio</t>
  </si>
  <si>
    <t>Operating Margin</t>
  </si>
  <si>
    <t>Non Current Liabilities</t>
  </si>
  <si>
    <t xml:space="preserve">Deferred Tax </t>
  </si>
  <si>
    <t>Current portion of long term loan</t>
  </si>
  <si>
    <t>Loan Installment due</t>
  </si>
  <si>
    <t>Account payable</t>
  </si>
  <si>
    <t>Other Income /Loss</t>
  </si>
  <si>
    <t>Deferred Tax</t>
  </si>
  <si>
    <t>Provision for Income Tax</t>
  </si>
  <si>
    <t>Payment for purchase of Raw Materials, Indirect Materials &amp; Others</t>
  </si>
  <si>
    <t>Property ,Plant &amp;Equipment</t>
  </si>
  <si>
    <t>Account Receivable</t>
  </si>
  <si>
    <t>Quarter 2</t>
  </si>
  <si>
    <t>Quarter 3</t>
  </si>
  <si>
    <t>Quarter 1</t>
  </si>
  <si>
    <t>Advance aginst Floor SPace Rent</t>
  </si>
  <si>
    <t>Payment  Financial Charges</t>
  </si>
  <si>
    <t>Return on Asset (ROA)</t>
  </si>
  <si>
    <t>Return on Equity (ROE)</t>
  </si>
  <si>
    <t>Net Margin</t>
  </si>
  <si>
    <t>Return on Invested Capital (ROIC)</t>
  </si>
  <si>
    <t>Cash Flow Statement</t>
  </si>
  <si>
    <t>As at quarter end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</si>
  <si>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</si>
  <si>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</si>
  <si>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</si>
  <si>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</si>
  <si>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</si>
  <si>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</si>
  <si>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</si>
  <si>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</si>
  <si>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Income Statement</t>
  </si>
  <si>
    <t>Net Revenues</t>
  </si>
  <si>
    <t>Cost of goods sold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</si>
  <si>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</si>
  <si>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</si>
  <si>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</si>
  <si>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</si>
  <si>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</si>
  <si>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</si>
  <si>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</si>
  <si>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</si>
  <si>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</si>
  <si>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Balance Sheet</t>
  </si>
  <si>
    <t>ASSETS</t>
  </si>
  <si>
    <t>NON CURRENT ASSETS</t>
  </si>
  <si>
    <t>Fixed Asset</t>
  </si>
  <si>
    <t>Intangible Asset</t>
  </si>
  <si>
    <t>CURRENT ASSETS</t>
  </si>
  <si>
    <t>Liabilities and Capital</t>
  </si>
  <si>
    <t>Liabilities</t>
  </si>
  <si>
    <t>Current Liabilities</t>
  </si>
  <si>
    <t>Shareholders’ Equity</t>
  </si>
  <si>
    <t>Net assets value per share</t>
  </si>
  <si>
    <t>Shares to calculate NAVPS</t>
  </si>
  <si>
    <t xml:space="preserve">Profit from operation </t>
  </si>
  <si>
    <t>Financial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</si>
</sst>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3" fillId="0" borderId="0" xfId="0" applyFont="1"/>
    <xf numFmtId="2" fontId="2" fillId="0" borderId="0" xfId="0" applyNumberFormat="1" applyFont="1"/>
    <xf numFmtId="43" fontId="2" fillId="0" borderId="0" xfId="1" applyNumberFormat="1" applyFont="1"/>
    <xf numFmtId="165" fontId="0" fillId="0" borderId="0" xfId="2" applyNumberFormat="1" applyFont="1"/>
    <xf numFmtId="2" fontId="0" fillId="0" borderId="0" xfId="2" applyNumberFormat="1" applyFon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164" fontId="1" fillId="0" borderId="0" xfId="1" applyNumberFormat="1" applyFont="1"/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4" fillId="0" borderId="0" xfId="0" applyFont="1"/>
    <xf numFmtId="0" fontId="2" fillId="0" borderId="0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15" fontId="2" fillId="0" borderId="0" xfId="0" applyNumberFormat="1" applyFont="1"/>
    <xf numFmtId="0" fontId="0" fillId="0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pane xSplit="1" ySplit="5" topLeftCell="F39" activePane="bottomRight" state="frozen"/>
      <selection pane="topRight" activeCell="B1" sqref="B1"/>
      <selection pane="bottomLeft" activeCell="A5" sqref="A5"/>
      <selection pane="bottomRight" activeCell="G35" sqref="G35"/>
    </sheetView>
  </sheetViews>
  <sheetFormatPr defaultRowHeight="15" x14ac:dyDescent="0.25"/>
  <cols>
    <col min="1" max="1" width="32.5703125" bestFit="1" customWidth="1"/>
    <col min="2" max="3" width="16" bestFit="1" customWidth="1"/>
    <col min="4" max="4" width="12.5703125" bestFit="1" customWidth="1"/>
    <col min="5" max="5" width="12.28515625" bestFit="1" customWidth="1"/>
    <col min="6" max="6" width="15" bestFit="1" customWidth="1"/>
    <col min="7" max="7" width="13.42578125" customWidth="1"/>
  </cols>
  <sheetData>
    <row r="1" spans="1:7" ht="15.75" x14ac:dyDescent="0.25">
      <c r="A1" s="5" t="s">
        <v>0</v>
      </c>
    </row>
    <row r="2" spans="1:7" x14ac:dyDescent="0.25">
      <c r="A2" s="1" t="s">
        <v>79</v>
      </c>
    </row>
    <row r="3" spans="1:7" x14ac:dyDescent="0.25">
      <c r="A3" s="1" t="s">
        <v>58</v>
      </c>
    </row>
    <row r="4" spans="1:7" ht="15.75" x14ac:dyDescent="0.25">
      <c r="B4" s="14" t="s">
        <v>48</v>
      </c>
      <c r="C4" s="14" t="s">
        <v>49</v>
      </c>
      <c r="D4" s="14" t="s">
        <v>50</v>
      </c>
      <c r="E4" s="14" t="s">
        <v>48</v>
      </c>
      <c r="F4" s="14" t="s">
        <v>49</v>
      </c>
      <c r="G4" s="14" t="s">
        <v>50</v>
      </c>
    </row>
    <row r="5" spans="1:7" ht="15.75" x14ac:dyDescent="0.25">
      <c r="B5" s="15">
        <v>43100</v>
      </c>
      <c r="C5" s="15">
        <v>43190</v>
      </c>
      <c r="D5" s="15">
        <v>43373</v>
      </c>
      <c r="E5" s="15">
        <v>43465</v>
      </c>
      <c r="F5" s="15">
        <v>43555</v>
      </c>
      <c r="G5" s="23">
        <v>43738</v>
      </c>
    </row>
    <row r="6" spans="1:7" ht="15.75" x14ac:dyDescent="0.25">
      <c r="A6" s="20" t="s">
        <v>80</v>
      </c>
      <c r="B6" s="15"/>
      <c r="C6" s="15"/>
      <c r="D6" s="15"/>
      <c r="E6" s="15"/>
      <c r="F6" s="15"/>
    </row>
    <row r="7" spans="1:7" ht="15.75" x14ac:dyDescent="0.25">
      <c r="A7" s="18" t="s">
        <v>81</v>
      </c>
      <c r="B7" s="15"/>
      <c r="C7" s="15"/>
      <c r="D7" s="15"/>
      <c r="E7" s="15"/>
      <c r="F7" s="15"/>
    </row>
    <row r="8" spans="1:7" x14ac:dyDescent="0.25">
      <c r="A8" t="s">
        <v>46</v>
      </c>
      <c r="B8" s="13">
        <v>76516263</v>
      </c>
      <c r="C8" s="13">
        <v>74746287</v>
      </c>
      <c r="D8" s="3">
        <v>71108892</v>
      </c>
      <c r="E8" s="3">
        <v>69417173</v>
      </c>
      <c r="F8" s="3">
        <v>67829117</v>
      </c>
      <c r="G8" s="12">
        <v>64583334</v>
      </c>
    </row>
    <row r="9" spans="1:7" x14ac:dyDescent="0.25">
      <c r="A9" t="s">
        <v>1</v>
      </c>
      <c r="B9" s="3"/>
      <c r="C9" s="3"/>
      <c r="D9" s="3"/>
      <c r="E9" s="3"/>
      <c r="F9" s="3"/>
    </row>
    <row r="10" spans="1:7" x14ac:dyDescent="0.25">
      <c r="A10" s="18" t="s">
        <v>82</v>
      </c>
      <c r="B10" s="4">
        <f t="shared" ref="B10:G10" si="0">SUM(B8:B9)</f>
        <v>76516263</v>
      </c>
      <c r="C10" s="4">
        <f t="shared" si="0"/>
        <v>74746287</v>
      </c>
      <c r="D10" s="4">
        <f t="shared" si="0"/>
        <v>71108892</v>
      </c>
      <c r="E10" s="4">
        <f t="shared" si="0"/>
        <v>69417173</v>
      </c>
      <c r="F10" s="4">
        <f t="shared" si="0"/>
        <v>67829117</v>
      </c>
      <c r="G10" s="4">
        <f t="shared" si="0"/>
        <v>64583334</v>
      </c>
    </row>
    <row r="11" spans="1:7" x14ac:dyDescent="0.25">
      <c r="A11" s="18" t="s">
        <v>83</v>
      </c>
      <c r="B11" s="4"/>
      <c r="C11" s="4"/>
      <c r="D11" s="4"/>
      <c r="E11" s="4"/>
      <c r="F11" s="3"/>
    </row>
    <row r="12" spans="1:7" x14ac:dyDescent="0.25">
      <c r="A12" s="2" t="s">
        <v>28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</row>
    <row r="13" spans="1:7" x14ac:dyDescent="0.25">
      <c r="A13" s="2" t="s">
        <v>29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</row>
    <row r="14" spans="1:7" x14ac:dyDescent="0.25">
      <c r="B14" s="4">
        <v>0</v>
      </c>
      <c r="C14" s="4">
        <v>0</v>
      </c>
      <c r="D14" s="4"/>
      <c r="E14" s="4"/>
      <c r="F14" s="3"/>
    </row>
    <row r="15" spans="1:7" x14ac:dyDescent="0.25">
      <c r="A15" s="18" t="s">
        <v>84</v>
      </c>
      <c r="B15" s="3"/>
      <c r="C15" s="3"/>
      <c r="D15" s="3"/>
      <c r="E15" s="3"/>
      <c r="F15" s="3"/>
    </row>
    <row r="16" spans="1:7" x14ac:dyDescent="0.25">
      <c r="A16" s="2" t="s">
        <v>26</v>
      </c>
      <c r="B16" s="3">
        <v>4960263</v>
      </c>
      <c r="C16" s="3">
        <v>1867414</v>
      </c>
      <c r="D16" s="3">
        <v>4565527</v>
      </c>
      <c r="E16" s="3">
        <v>2854702</v>
      </c>
      <c r="F16" s="3">
        <v>2860960</v>
      </c>
      <c r="G16">
        <v>3209145</v>
      </c>
    </row>
    <row r="17" spans="1:7" x14ac:dyDescent="0.25">
      <c r="A17" s="2" t="s">
        <v>47</v>
      </c>
      <c r="B17" s="3">
        <v>929768</v>
      </c>
      <c r="C17" s="3">
        <v>582748</v>
      </c>
      <c r="D17" s="3">
        <v>1289616</v>
      </c>
      <c r="E17" s="3">
        <v>1482164</v>
      </c>
      <c r="F17" s="3">
        <v>1195407</v>
      </c>
      <c r="G17" s="3">
        <v>826975</v>
      </c>
    </row>
    <row r="18" spans="1:7" x14ac:dyDescent="0.25">
      <c r="A18" t="s">
        <v>2</v>
      </c>
      <c r="B18" s="3"/>
      <c r="C18" s="3"/>
      <c r="D18" s="3"/>
      <c r="E18" s="3"/>
      <c r="F18" s="3"/>
    </row>
    <row r="19" spans="1:7" x14ac:dyDescent="0.25">
      <c r="A19" t="s">
        <v>3</v>
      </c>
      <c r="B19" s="3">
        <v>7560211</v>
      </c>
      <c r="C19" s="3">
        <v>7651699</v>
      </c>
      <c r="D19" s="3">
        <v>7604104</v>
      </c>
      <c r="E19" s="3">
        <v>7714219</v>
      </c>
      <c r="F19" s="3">
        <v>7756486</v>
      </c>
      <c r="G19" s="3">
        <v>7807167</v>
      </c>
    </row>
    <row r="20" spans="1:7" x14ac:dyDescent="0.25">
      <c r="A20" t="s">
        <v>4</v>
      </c>
      <c r="B20" s="3">
        <v>467746</v>
      </c>
      <c r="C20" s="3">
        <v>512318</v>
      </c>
      <c r="D20" s="3">
        <v>538588</v>
      </c>
      <c r="E20" s="3">
        <v>604230</v>
      </c>
      <c r="F20" s="3">
        <v>562322</v>
      </c>
      <c r="G20" s="3">
        <v>597574</v>
      </c>
    </row>
    <row r="21" spans="1:7" x14ac:dyDescent="0.25">
      <c r="B21" s="4">
        <f t="shared" ref="B21:G21" si="1">SUM(B16:B20)</f>
        <v>13917988</v>
      </c>
      <c r="C21" s="4">
        <f t="shared" si="1"/>
        <v>10614179</v>
      </c>
      <c r="D21" s="4">
        <f t="shared" si="1"/>
        <v>13997835</v>
      </c>
      <c r="E21" s="4">
        <f>SUM(E16:E20)</f>
        <v>12655315</v>
      </c>
      <c r="F21" s="4">
        <f t="shared" si="1"/>
        <v>12375175</v>
      </c>
      <c r="G21" s="4">
        <f t="shared" si="1"/>
        <v>12440861</v>
      </c>
    </row>
    <row r="22" spans="1:7" x14ac:dyDescent="0.25">
      <c r="B22" s="4"/>
      <c r="C22" s="4"/>
      <c r="D22" s="4"/>
      <c r="E22" s="4"/>
      <c r="F22" s="3"/>
    </row>
    <row r="23" spans="1:7" x14ac:dyDescent="0.25">
      <c r="A23" s="1"/>
      <c r="B23" s="4">
        <f t="shared" ref="B23:E23" si="2">B10+B14+B21</f>
        <v>90434251</v>
      </c>
      <c r="C23" s="4">
        <f t="shared" si="2"/>
        <v>85360466</v>
      </c>
      <c r="D23" s="4">
        <f t="shared" si="2"/>
        <v>85106727</v>
      </c>
      <c r="E23" s="4">
        <f t="shared" si="2"/>
        <v>82072488</v>
      </c>
      <c r="F23" s="4">
        <f>F10+F14+F21</f>
        <v>80204292</v>
      </c>
      <c r="G23" s="4">
        <f>G10+G14+G21</f>
        <v>77024195</v>
      </c>
    </row>
    <row r="24" spans="1:7" x14ac:dyDescent="0.25">
      <c r="B24" s="4"/>
      <c r="C24" s="4"/>
      <c r="D24" s="4"/>
      <c r="E24" s="4"/>
      <c r="F24" s="3"/>
    </row>
    <row r="25" spans="1:7" ht="15.75" x14ac:dyDescent="0.25">
      <c r="A25" s="21" t="s">
        <v>85</v>
      </c>
      <c r="B25" s="4"/>
      <c r="C25" s="4"/>
      <c r="D25" s="4"/>
      <c r="E25" s="4"/>
      <c r="F25" s="3"/>
    </row>
    <row r="26" spans="1:7" ht="15.75" x14ac:dyDescent="0.25">
      <c r="A26" s="22" t="s">
        <v>86</v>
      </c>
      <c r="B26" s="4"/>
      <c r="C26" s="4"/>
      <c r="D26" s="4"/>
      <c r="E26" s="4"/>
      <c r="F26" s="3"/>
    </row>
    <row r="27" spans="1:7" x14ac:dyDescent="0.25">
      <c r="A27" s="18" t="s">
        <v>87</v>
      </c>
      <c r="B27" s="3"/>
      <c r="C27" s="4"/>
      <c r="D27" s="3"/>
      <c r="E27" s="3"/>
      <c r="F27" s="3"/>
    </row>
    <row r="28" spans="1:7" x14ac:dyDescent="0.25">
      <c r="A28" t="s">
        <v>5</v>
      </c>
      <c r="B28" s="3">
        <v>4288358</v>
      </c>
      <c r="C28" s="3">
        <v>4522074</v>
      </c>
      <c r="D28" s="3">
        <v>4376189</v>
      </c>
      <c r="E28" s="3">
        <v>4390172</v>
      </c>
      <c r="F28" s="3">
        <v>4792890</v>
      </c>
      <c r="G28" s="3">
        <v>4610823</v>
      </c>
    </row>
    <row r="29" spans="1:7" x14ac:dyDescent="0.25">
      <c r="A29" t="s">
        <v>40</v>
      </c>
      <c r="B29" s="3">
        <v>3055050</v>
      </c>
      <c r="C29" s="3">
        <v>4582575</v>
      </c>
      <c r="D29" s="3">
        <v>4582575</v>
      </c>
      <c r="E29" s="3">
        <v>5802424</v>
      </c>
      <c r="F29" s="3">
        <v>5802424</v>
      </c>
      <c r="G29" s="3">
        <v>3055050</v>
      </c>
    </row>
    <row r="30" spans="1:7" x14ac:dyDescent="0.25">
      <c r="A30" t="s">
        <v>41</v>
      </c>
      <c r="B30" s="3">
        <v>10813640</v>
      </c>
      <c r="C30" s="3">
        <v>7897153</v>
      </c>
      <c r="D30" s="3">
        <v>6831858</v>
      </c>
      <c r="E30" s="3">
        <v>5303545</v>
      </c>
      <c r="F30" s="3">
        <v>3695926</v>
      </c>
      <c r="G30" s="3">
        <v>5446718</v>
      </c>
    </row>
    <row r="31" spans="1:7" x14ac:dyDescent="0.25">
      <c r="A31" t="s">
        <v>51</v>
      </c>
      <c r="B31" s="3"/>
      <c r="C31" s="3"/>
      <c r="D31" s="3">
        <v>1000000</v>
      </c>
      <c r="E31" s="3">
        <v>1000000</v>
      </c>
      <c r="F31" s="3">
        <v>1000000</v>
      </c>
      <c r="G31" s="3">
        <v>1000000</v>
      </c>
    </row>
    <row r="32" spans="1:7" x14ac:dyDescent="0.25">
      <c r="A32" t="s">
        <v>39</v>
      </c>
      <c r="B32" s="3">
        <v>5490306</v>
      </c>
      <c r="C32" s="3">
        <v>4216297</v>
      </c>
      <c r="D32" s="3">
        <v>1470682</v>
      </c>
      <c r="E32" s="3"/>
      <c r="F32" s="3"/>
    </row>
    <row r="33" spans="1:7" x14ac:dyDescent="0.25">
      <c r="A33" t="s">
        <v>6</v>
      </c>
      <c r="B33" s="3">
        <v>2379796</v>
      </c>
      <c r="C33" s="3">
        <v>2378986</v>
      </c>
      <c r="D33" s="3">
        <v>2378985</v>
      </c>
      <c r="E33" s="3">
        <v>2378986</v>
      </c>
      <c r="F33" s="3">
        <v>2378986</v>
      </c>
      <c r="G33" s="3">
        <v>2378986</v>
      </c>
    </row>
    <row r="34" spans="1:7" x14ac:dyDescent="0.25">
      <c r="A34" t="s">
        <v>7</v>
      </c>
      <c r="B34" s="3">
        <v>8093379</v>
      </c>
      <c r="C34" s="3">
        <v>8158029</v>
      </c>
      <c r="D34" s="3">
        <v>8345716</v>
      </c>
      <c r="E34" s="3">
        <v>8411251</v>
      </c>
      <c r="F34" s="3">
        <v>8466308</v>
      </c>
      <c r="G34" s="3">
        <v>8637359</v>
      </c>
    </row>
    <row r="35" spans="1:7" x14ac:dyDescent="0.25">
      <c r="B35" s="4">
        <f>SUM(B28:B34)</f>
        <v>34120529</v>
      </c>
      <c r="C35" s="4">
        <f>SUM(C28:C34)</f>
        <v>31755114</v>
      </c>
      <c r="D35" s="4">
        <f t="shared" ref="D35" si="3">SUM(D28:D34)</f>
        <v>28986005</v>
      </c>
      <c r="E35" s="4">
        <f t="shared" ref="E35:F35" si="4">SUM(E28:E34)</f>
        <v>27286378</v>
      </c>
      <c r="F35" s="4">
        <f t="shared" si="4"/>
        <v>26136534</v>
      </c>
      <c r="G35" s="4">
        <f>SUM(G28:G34)</f>
        <v>25128936</v>
      </c>
    </row>
    <row r="36" spans="1:7" x14ac:dyDescent="0.25">
      <c r="A36" s="1"/>
      <c r="B36" s="3"/>
      <c r="C36" s="3"/>
      <c r="D36" s="3"/>
      <c r="E36" s="3"/>
      <c r="F36" s="3"/>
    </row>
    <row r="37" spans="1:7" x14ac:dyDescent="0.25">
      <c r="A37" s="18" t="s">
        <v>37</v>
      </c>
      <c r="B37" s="4">
        <f t="shared" ref="B37:D37" si="5">B38+B39</f>
        <v>12445982</v>
      </c>
      <c r="C37" s="4">
        <f t="shared" si="5"/>
        <v>12298050</v>
      </c>
      <c r="D37" s="4">
        <f t="shared" si="5"/>
        <v>11921094</v>
      </c>
      <c r="E37" s="4">
        <f>E38+E39</f>
        <v>11735851</v>
      </c>
      <c r="F37" s="4">
        <f>F38+F39</f>
        <v>11557561</v>
      </c>
      <c r="G37" s="4">
        <f>G38+G39</f>
        <v>11194644</v>
      </c>
    </row>
    <row r="38" spans="1:7" x14ac:dyDescent="0.25">
      <c r="A38" t="s">
        <v>27</v>
      </c>
      <c r="B38" s="3"/>
      <c r="C38" s="4"/>
      <c r="D38" s="3"/>
      <c r="E38" s="3"/>
      <c r="F38" s="3"/>
    </row>
    <row r="39" spans="1:7" x14ac:dyDescent="0.25">
      <c r="A39" t="s">
        <v>38</v>
      </c>
      <c r="B39" s="3">
        <v>12445982</v>
      </c>
      <c r="C39" s="4">
        <v>12298050</v>
      </c>
      <c r="D39" s="3">
        <v>11921094</v>
      </c>
      <c r="E39" s="3">
        <v>11735851</v>
      </c>
      <c r="F39" s="3">
        <v>11557561</v>
      </c>
      <c r="G39" s="3">
        <v>11194644</v>
      </c>
    </row>
    <row r="40" spans="1:7" x14ac:dyDescent="0.25">
      <c r="A40" s="1"/>
      <c r="B40" s="4">
        <f t="shared" ref="B40:G40" si="6">B37+B35</f>
        <v>46566511</v>
      </c>
      <c r="C40" s="4">
        <f t="shared" si="6"/>
        <v>44053164</v>
      </c>
      <c r="D40" s="4">
        <f t="shared" si="6"/>
        <v>40907099</v>
      </c>
      <c r="E40" s="4">
        <f t="shared" si="6"/>
        <v>39022229</v>
      </c>
      <c r="F40" s="4">
        <f t="shared" si="6"/>
        <v>37694095</v>
      </c>
      <c r="G40" s="4">
        <f t="shared" si="6"/>
        <v>36323580</v>
      </c>
    </row>
    <row r="41" spans="1:7" x14ac:dyDescent="0.25">
      <c r="A41" s="1"/>
      <c r="B41" s="4"/>
      <c r="C41" s="4"/>
      <c r="D41" s="4"/>
      <c r="E41" s="4"/>
      <c r="F41" s="3"/>
    </row>
    <row r="42" spans="1:7" x14ac:dyDescent="0.25">
      <c r="A42" s="18" t="s">
        <v>88</v>
      </c>
      <c r="B42" s="3"/>
      <c r="C42" s="3"/>
      <c r="D42" s="3"/>
      <c r="E42" s="3"/>
      <c r="F42" s="3"/>
    </row>
    <row r="43" spans="1:7" x14ac:dyDescent="0.25">
      <c r="A43" t="s">
        <v>8</v>
      </c>
      <c r="B43" s="3">
        <v>77000000</v>
      </c>
      <c r="C43" s="3">
        <v>77000000</v>
      </c>
      <c r="D43" s="3">
        <v>77000000</v>
      </c>
      <c r="E43" s="3">
        <v>77000000</v>
      </c>
      <c r="F43" s="3">
        <v>77000000</v>
      </c>
      <c r="G43" s="3">
        <v>77000000</v>
      </c>
    </row>
    <row r="44" spans="1:7" x14ac:dyDescent="0.25">
      <c r="A44" t="s">
        <v>9</v>
      </c>
      <c r="B44" s="3">
        <v>3900198</v>
      </c>
      <c r="C44" s="3">
        <v>3900198</v>
      </c>
      <c r="D44" s="3">
        <v>3900198</v>
      </c>
      <c r="E44" s="3">
        <v>3900198</v>
      </c>
      <c r="F44" s="3">
        <v>3900198</v>
      </c>
      <c r="G44" s="3">
        <v>3900198</v>
      </c>
    </row>
    <row r="45" spans="1:7" x14ac:dyDescent="0.25">
      <c r="A45" t="s">
        <v>10</v>
      </c>
      <c r="B45" s="3">
        <v>-37031875</v>
      </c>
      <c r="C45" s="3">
        <v>-39592896</v>
      </c>
      <c r="D45" s="3">
        <v>-36700573</v>
      </c>
      <c r="E45" s="3">
        <v>-37849939</v>
      </c>
      <c r="F45" s="3">
        <v>-38390001</v>
      </c>
      <c r="G45" s="3">
        <v>-40199583</v>
      </c>
    </row>
    <row r="46" spans="1:7" x14ac:dyDescent="0.25">
      <c r="B46" s="4">
        <f t="shared" ref="B46" si="7">SUM(B43:B45)</f>
        <v>43868323</v>
      </c>
      <c r="C46" s="4">
        <f>SUM(C43:C45)</f>
        <v>41307302</v>
      </c>
      <c r="D46" s="4">
        <f t="shared" ref="D46" si="8">SUM(D43:D45)</f>
        <v>44199625</v>
      </c>
      <c r="E46" s="4">
        <f t="shared" ref="E46:G46" si="9">SUM(E43:E45)</f>
        <v>43050259</v>
      </c>
      <c r="F46" s="4">
        <f t="shared" si="9"/>
        <v>42510197</v>
      </c>
      <c r="G46" s="4">
        <f t="shared" si="9"/>
        <v>40700615</v>
      </c>
    </row>
    <row r="47" spans="1:7" x14ac:dyDescent="0.25">
      <c r="A47" s="1"/>
      <c r="B47" s="4">
        <f>B46+B40</f>
        <v>90434834</v>
      </c>
      <c r="C47" s="4">
        <f>C46+C40</f>
        <v>85360466</v>
      </c>
      <c r="D47" s="4">
        <f>D46+D40+3</f>
        <v>85106727</v>
      </c>
      <c r="E47" s="4">
        <f>E46+E40</f>
        <v>82072488</v>
      </c>
      <c r="F47" s="4">
        <f>F46+F40</f>
        <v>80204292</v>
      </c>
      <c r="G47" s="4">
        <f>G46+G40</f>
        <v>77024195</v>
      </c>
    </row>
    <row r="48" spans="1:7" x14ac:dyDescent="0.25">
      <c r="A48" s="1"/>
      <c r="B48" s="3"/>
      <c r="C48" s="4"/>
    </row>
    <row r="49" spans="1:7" x14ac:dyDescent="0.25">
      <c r="A49" s="16" t="s">
        <v>89</v>
      </c>
      <c r="B49" s="7">
        <f t="shared" ref="B49:G49" si="10">B46/(B43/10)</f>
        <v>5.6971848051948051</v>
      </c>
      <c r="C49" s="7">
        <f t="shared" si="10"/>
        <v>5.3645846753246751</v>
      </c>
      <c r="D49" s="7">
        <f t="shared" si="10"/>
        <v>5.7402110389610392</v>
      </c>
      <c r="E49" s="7">
        <f t="shared" si="10"/>
        <v>5.5909427272727275</v>
      </c>
      <c r="F49" s="7">
        <f t="shared" si="10"/>
        <v>5.5208048051948051</v>
      </c>
      <c r="G49" s="7">
        <f t="shared" si="10"/>
        <v>5.2857941558441555</v>
      </c>
    </row>
    <row r="50" spans="1:7" x14ac:dyDescent="0.25">
      <c r="A50" s="16" t="s">
        <v>90</v>
      </c>
      <c r="B50" s="3">
        <f>B43/10</f>
        <v>7700000</v>
      </c>
      <c r="C50" s="3">
        <f t="shared" ref="C50:G50" si="11">C43/10</f>
        <v>7700000</v>
      </c>
      <c r="D50" s="3">
        <f t="shared" si="11"/>
        <v>7700000</v>
      </c>
      <c r="E50" s="3">
        <f t="shared" si="11"/>
        <v>7700000</v>
      </c>
      <c r="F50" s="3">
        <f t="shared" si="11"/>
        <v>7700000</v>
      </c>
      <c r="G50" s="3">
        <f t="shared" si="11"/>
        <v>7700000</v>
      </c>
    </row>
    <row r="51" spans="1:7" x14ac:dyDescent="0.25">
      <c r="B51" s="3"/>
      <c r="C51" s="3"/>
      <c r="D51" s="3"/>
      <c r="E51" s="3"/>
    </row>
    <row r="52" spans="1:7" x14ac:dyDescent="0.25">
      <c r="A52" s="1"/>
      <c r="B52" s="4"/>
      <c r="C52" s="4"/>
      <c r="D52" s="4"/>
      <c r="E52" s="4"/>
    </row>
    <row r="53" spans="1:7" x14ac:dyDescent="0.25">
      <c r="A53" s="1"/>
      <c r="B53" s="3"/>
      <c r="C53" s="3"/>
    </row>
    <row r="54" spans="1:7" x14ac:dyDescent="0.25">
      <c r="B54" s="3"/>
      <c r="C54" s="3"/>
    </row>
    <row r="55" spans="1:7" x14ac:dyDescent="0.25">
      <c r="B55" s="3"/>
      <c r="C55" s="3"/>
    </row>
    <row r="56" spans="1:7" x14ac:dyDescent="0.25">
      <c r="B56" s="3"/>
      <c r="C56" s="3"/>
    </row>
    <row r="57" spans="1:7" x14ac:dyDescent="0.25">
      <c r="B57" s="3"/>
      <c r="C57" s="3"/>
    </row>
    <row r="58" spans="1:7" x14ac:dyDescent="0.25">
      <c r="B58" s="4"/>
      <c r="C58" s="4"/>
      <c r="D58" s="4"/>
      <c r="E58" s="4"/>
    </row>
    <row r="59" spans="1:7" x14ac:dyDescent="0.25">
      <c r="A59" s="1"/>
      <c r="B59" s="4"/>
      <c r="C59" s="4"/>
      <c r="D59" s="4"/>
    </row>
    <row r="60" spans="1:7" x14ac:dyDescent="0.25">
      <c r="B60" s="3"/>
      <c r="C60" s="3"/>
    </row>
    <row r="61" spans="1:7" x14ac:dyDescent="0.25">
      <c r="A61" s="1"/>
      <c r="B61" s="4"/>
      <c r="C61" s="4"/>
      <c r="D61" s="4"/>
      <c r="E61" s="4"/>
    </row>
    <row r="62" spans="1:7" x14ac:dyDescent="0.25">
      <c r="B62" s="3"/>
      <c r="C62" s="3"/>
    </row>
    <row r="63" spans="1:7" x14ac:dyDescent="0.25">
      <c r="A63" s="1"/>
      <c r="B63" s="4"/>
      <c r="C63" s="4"/>
      <c r="D63" s="4"/>
      <c r="E63" s="4"/>
    </row>
    <row r="64" spans="1:7" x14ac:dyDescent="0.25">
      <c r="B64" s="3"/>
      <c r="C64" s="3"/>
    </row>
    <row r="65" spans="1:5" x14ac:dyDescent="0.25">
      <c r="A65" s="1"/>
      <c r="B65" s="3"/>
      <c r="C65" s="3"/>
    </row>
    <row r="66" spans="1:5" x14ac:dyDescent="0.25">
      <c r="B66" s="3"/>
      <c r="C66" s="3"/>
    </row>
    <row r="67" spans="1:5" x14ac:dyDescent="0.25">
      <c r="A67" s="1"/>
      <c r="B67" s="3"/>
      <c r="C67" s="3"/>
    </row>
    <row r="68" spans="1:5" x14ac:dyDescent="0.25">
      <c r="B68" s="3"/>
      <c r="C68" s="4"/>
      <c r="D68" s="3"/>
      <c r="E68" s="3"/>
    </row>
    <row r="69" spans="1:5" x14ac:dyDescent="0.25">
      <c r="B69" s="3"/>
      <c r="C69" s="3"/>
    </row>
    <row r="70" spans="1:5" x14ac:dyDescent="0.25">
      <c r="B70" s="3"/>
      <c r="C70" s="3"/>
    </row>
    <row r="71" spans="1:5" x14ac:dyDescent="0.25">
      <c r="A71" s="1"/>
      <c r="B71" s="4"/>
      <c r="C71" s="4"/>
      <c r="D71" s="4"/>
      <c r="E71" s="4"/>
    </row>
    <row r="72" spans="1:5" x14ac:dyDescent="0.25">
      <c r="B72" s="3"/>
      <c r="C72" s="3"/>
    </row>
    <row r="73" spans="1:5" x14ac:dyDescent="0.25">
      <c r="B73" s="3"/>
      <c r="C73" s="3"/>
      <c r="D73" s="3"/>
      <c r="E73" s="3"/>
    </row>
    <row r="74" spans="1:5" x14ac:dyDescent="0.25">
      <c r="B74" s="3"/>
      <c r="C74" s="3"/>
    </row>
    <row r="75" spans="1:5" x14ac:dyDescent="0.25">
      <c r="A75" s="1"/>
      <c r="B75" s="4"/>
      <c r="C75" s="4"/>
    </row>
    <row r="76" spans="1:5" x14ac:dyDescent="0.25">
      <c r="B76" s="3"/>
      <c r="C76" s="3"/>
    </row>
    <row r="77" spans="1:5" x14ac:dyDescent="0.25">
      <c r="A77" s="1"/>
      <c r="B77" s="4"/>
      <c r="C77" s="4"/>
      <c r="D77" s="4"/>
      <c r="E77" s="4"/>
    </row>
    <row r="78" spans="1:5" x14ac:dyDescent="0.25">
      <c r="B78" s="3"/>
      <c r="C78" s="3"/>
    </row>
    <row r="79" spans="1:5" x14ac:dyDescent="0.25">
      <c r="A79" s="1"/>
      <c r="B79" s="3"/>
      <c r="C79" s="3"/>
    </row>
    <row r="80" spans="1:5" x14ac:dyDescent="0.25">
      <c r="A80" s="2"/>
      <c r="B80" s="3"/>
      <c r="C80" s="3"/>
    </row>
    <row r="81" spans="1:5" x14ac:dyDescent="0.25">
      <c r="B81" s="3"/>
      <c r="C81" s="3"/>
    </row>
    <row r="82" spans="1:5" x14ac:dyDescent="0.25">
      <c r="B82" s="3"/>
      <c r="C82" s="3"/>
    </row>
    <row r="83" spans="1:5" x14ac:dyDescent="0.25">
      <c r="A83" s="2"/>
      <c r="B83" s="3"/>
      <c r="C83" s="3"/>
    </row>
    <row r="84" spans="1:5" x14ac:dyDescent="0.25">
      <c r="A84" s="2"/>
      <c r="B84" s="3"/>
      <c r="C84" s="3"/>
    </row>
    <row r="85" spans="1:5" x14ac:dyDescent="0.25">
      <c r="A85" s="2"/>
      <c r="B85" s="3"/>
      <c r="C85" s="3"/>
    </row>
    <row r="86" spans="1:5" x14ac:dyDescent="0.25">
      <c r="B86" s="3"/>
      <c r="C86" s="3"/>
    </row>
    <row r="87" spans="1:5" x14ac:dyDescent="0.25">
      <c r="A87" s="1"/>
      <c r="B87" s="4"/>
      <c r="C87" s="4"/>
      <c r="D87" s="4"/>
      <c r="E87" s="4"/>
    </row>
    <row r="88" spans="1:5" x14ac:dyDescent="0.25">
      <c r="B88" s="3"/>
      <c r="C88" s="3"/>
    </row>
    <row r="89" spans="1:5" x14ac:dyDescent="0.25">
      <c r="B89" s="4"/>
      <c r="C89" s="4"/>
      <c r="D89" s="4"/>
      <c r="E8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pane xSplit="1" ySplit="5" topLeftCell="F6" activePane="bottomRight" state="frozen"/>
      <selection pane="topRight" activeCell="B1" sqref="B1"/>
      <selection pane="bottomLeft" activeCell="A4" sqref="A4"/>
      <selection pane="bottomRight" activeCell="G18" sqref="G18"/>
    </sheetView>
  </sheetViews>
  <sheetFormatPr defaultRowHeight="15" x14ac:dyDescent="0.25"/>
  <cols>
    <col min="1" max="1" width="31.85546875" bestFit="1" customWidth="1"/>
    <col min="2" max="3" width="12.28515625" bestFit="1" customWidth="1"/>
    <col min="4" max="4" width="14.28515625" bestFit="1" customWidth="1"/>
    <col min="5" max="5" width="15" bestFit="1" customWidth="1"/>
    <col min="6" max="7" width="14.28515625" bestFit="1" customWidth="1"/>
  </cols>
  <sheetData>
    <row r="1" spans="1:7" ht="15.75" x14ac:dyDescent="0.25">
      <c r="A1" s="5" t="s">
        <v>0</v>
      </c>
      <c r="B1" s="11"/>
      <c r="C1" s="11"/>
    </row>
    <row r="2" spans="1:7" x14ac:dyDescent="0.25">
      <c r="A2" s="1" t="s">
        <v>67</v>
      </c>
      <c r="B2" s="11"/>
      <c r="C2" s="11"/>
    </row>
    <row r="3" spans="1:7" x14ac:dyDescent="0.25">
      <c r="A3" s="1" t="s">
        <v>58</v>
      </c>
      <c r="B3" s="11"/>
      <c r="C3" s="11"/>
    </row>
    <row r="4" spans="1:7" ht="15.75" x14ac:dyDescent="0.25">
      <c r="B4" s="14" t="s">
        <v>48</v>
      </c>
      <c r="C4" s="14" t="s">
        <v>49</v>
      </c>
      <c r="D4" s="14" t="s">
        <v>50</v>
      </c>
      <c r="E4" s="14" t="s">
        <v>48</v>
      </c>
      <c r="F4" s="14" t="s">
        <v>49</v>
      </c>
      <c r="G4" s="14" t="s">
        <v>50</v>
      </c>
    </row>
    <row r="5" spans="1:7" ht="15.75" x14ac:dyDescent="0.25">
      <c r="B5" s="15">
        <v>43100</v>
      </c>
      <c r="C5" s="15">
        <v>43190</v>
      </c>
      <c r="D5" s="15">
        <v>43373</v>
      </c>
      <c r="E5" s="15">
        <v>43465</v>
      </c>
      <c r="F5" s="15">
        <v>43555</v>
      </c>
      <c r="G5" s="23">
        <v>43738</v>
      </c>
    </row>
    <row r="6" spans="1:7" x14ac:dyDescent="0.25">
      <c r="A6" s="16" t="s">
        <v>68</v>
      </c>
      <c r="B6" s="3">
        <v>21831271</v>
      </c>
      <c r="C6" s="3"/>
      <c r="D6" s="3">
        <v>11725236</v>
      </c>
      <c r="E6" s="3">
        <v>22647407</v>
      </c>
      <c r="F6" s="12">
        <v>31823515</v>
      </c>
      <c r="G6" s="3">
        <v>10289480</v>
      </c>
    </row>
    <row r="7" spans="1:7" x14ac:dyDescent="0.25">
      <c r="A7" t="s">
        <v>69</v>
      </c>
      <c r="B7" s="3">
        <v>22667561</v>
      </c>
      <c r="C7" s="3"/>
      <c r="D7" s="3">
        <v>11106572</v>
      </c>
      <c r="E7" s="3">
        <v>21815425</v>
      </c>
      <c r="F7" s="3">
        <v>30564247</v>
      </c>
      <c r="G7" s="3">
        <v>9276804</v>
      </c>
    </row>
    <row r="8" spans="1:7" x14ac:dyDescent="0.25">
      <c r="A8" s="16" t="s">
        <v>11</v>
      </c>
      <c r="B8" s="4">
        <f t="shared" ref="B8:G8" si="0">B6-B7</f>
        <v>-836290</v>
      </c>
      <c r="C8" s="4">
        <f t="shared" si="0"/>
        <v>0</v>
      </c>
      <c r="D8" s="4">
        <f t="shared" si="0"/>
        <v>618664</v>
      </c>
      <c r="E8" s="4">
        <f t="shared" si="0"/>
        <v>831982</v>
      </c>
      <c r="F8" s="4">
        <f t="shared" si="0"/>
        <v>1259268</v>
      </c>
      <c r="G8" s="4">
        <f t="shared" si="0"/>
        <v>1012676</v>
      </c>
    </row>
    <row r="9" spans="1:7" x14ac:dyDescent="0.25">
      <c r="A9" s="19"/>
      <c r="B9" s="4"/>
      <c r="C9" s="4"/>
      <c r="D9" s="4"/>
      <c r="E9" s="4"/>
      <c r="F9" s="4"/>
    </row>
    <row r="10" spans="1:7" x14ac:dyDescent="0.25">
      <c r="A10" s="16" t="s">
        <v>70</v>
      </c>
      <c r="B10" s="3"/>
      <c r="C10" s="3"/>
    </row>
    <row r="11" spans="1:7" x14ac:dyDescent="0.25">
      <c r="A11" t="s">
        <v>12</v>
      </c>
      <c r="B11" s="3">
        <v>2715138</v>
      </c>
      <c r="C11" s="3"/>
      <c r="D11" s="3">
        <v>1111389</v>
      </c>
      <c r="E11" s="3">
        <v>2459637</v>
      </c>
      <c r="F11" s="3">
        <v>3555368</v>
      </c>
      <c r="G11" s="3">
        <v>1154318</v>
      </c>
    </row>
    <row r="12" spans="1:7" x14ac:dyDescent="0.25">
      <c r="A12" s="24" t="s">
        <v>91</v>
      </c>
      <c r="B12" s="3"/>
      <c r="C12" s="3"/>
      <c r="D12" s="3"/>
      <c r="E12" s="3"/>
      <c r="F12" s="3"/>
      <c r="G12" s="3">
        <v>141642</v>
      </c>
    </row>
    <row r="13" spans="1:7" x14ac:dyDescent="0.25">
      <c r="A13" t="s">
        <v>92</v>
      </c>
      <c r="B13" s="3">
        <v>692416</v>
      </c>
      <c r="C13" s="3"/>
      <c r="D13" s="3">
        <v>178521</v>
      </c>
      <c r="E13" s="3">
        <v>246817</v>
      </c>
      <c r="F13" s="3">
        <v>301612</v>
      </c>
      <c r="G13" s="3">
        <v>150743</v>
      </c>
    </row>
    <row r="14" spans="1:7" x14ac:dyDescent="0.25">
      <c r="A14" t="s">
        <v>13</v>
      </c>
      <c r="B14" s="3"/>
      <c r="C14" s="3"/>
      <c r="D14" s="3"/>
      <c r="F14" s="3"/>
    </row>
    <row r="15" spans="1:7" x14ac:dyDescent="0.25">
      <c r="A15" t="s">
        <v>14</v>
      </c>
      <c r="B15" s="3"/>
      <c r="C15" s="3"/>
      <c r="D15" s="3"/>
      <c r="F15" s="3"/>
    </row>
    <row r="16" spans="1:7" x14ac:dyDescent="0.25">
      <c r="A16" t="s">
        <v>42</v>
      </c>
      <c r="B16" s="3">
        <v>-67856</v>
      </c>
      <c r="C16" s="3"/>
      <c r="D16" s="3">
        <v>13700</v>
      </c>
      <c r="E16" s="3">
        <v>79550</v>
      </c>
      <c r="F16" s="3">
        <v>19605</v>
      </c>
      <c r="G16" s="3">
        <v>-63980</v>
      </c>
    </row>
    <row r="17" spans="1:7" x14ac:dyDescent="0.25">
      <c r="B17" s="4">
        <f>(B11+B13+B14+B15)+B16</f>
        <v>3339698</v>
      </c>
      <c r="C17" s="4">
        <f>(C11+C13+C14+C15)+C16</f>
        <v>0</v>
      </c>
      <c r="D17" s="4">
        <f>(D11+D13+D14+D15)+D16</f>
        <v>1303610</v>
      </c>
      <c r="E17" s="4">
        <f>(E11+E13+E14+E15)+E16</f>
        <v>2786004</v>
      </c>
      <c r="F17" s="4">
        <f>(F11+F13+F14+F15)+F16</f>
        <v>3876585</v>
      </c>
      <c r="G17" s="4">
        <f>(G11+G13+G14+G15)+G16+G12</f>
        <v>1382723</v>
      </c>
    </row>
    <row r="18" spans="1:7" x14ac:dyDescent="0.25">
      <c r="B18" s="4"/>
      <c r="C18" s="4"/>
      <c r="D18" s="4"/>
      <c r="E18" s="4"/>
      <c r="F18" s="4"/>
    </row>
    <row r="19" spans="1:7" x14ac:dyDescent="0.25">
      <c r="A19" s="16" t="s">
        <v>71</v>
      </c>
      <c r="B19" s="4">
        <f t="shared" ref="B19:G19" si="1">B8-B17</f>
        <v>-4175988</v>
      </c>
      <c r="C19" s="4">
        <f t="shared" si="1"/>
        <v>0</v>
      </c>
      <c r="D19" s="4">
        <f t="shared" si="1"/>
        <v>-684946</v>
      </c>
      <c r="E19" s="4">
        <f t="shared" si="1"/>
        <v>-1954022</v>
      </c>
      <c r="F19" s="4">
        <f t="shared" si="1"/>
        <v>-2617317</v>
      </c>
      <c r="G19" s="4">
        <f t="shared" si="1"/>
        <v>-370047</v>
      </c>
    </row>
    <row r="20" spans="1:7" x14ac:dyDescent="0.25">
      <c r="A20" s="17" t="s">
        <v>72</v>
      </c>
      <c r="B20" s="4"/>
      <c r="C20" s="4"/>
      <c r="D20" s="4"/>
      <c r="E20" s="4"/>
      <c r="F20" s="4"/>
    </row>
    <row r="21" spans="1:7" x14ac:dyDescent="0.25">
      <c r="B21" s="4"/>
      <c r="C21" s="4"/>
      <c r="D21" s="4"/>
      <c r="E21" s="4"/>
      <c r="F21" s="4"/>
    </row>
    <row r="22" spans="1:7" x14ac:dyDescent="0.25">
      <c r="A22" s="16" t="s">
        <v>73</v>
      </c>
      <c r="B22" s="4">
        <f>B19-B20</f>
        <v>-4175988</v>
      </c>
      <c r="C22" s="4">
        <f t="shared" ref="C22:E22" si="2">C19-C20</f>
        <v>0</v>
      </c>
      <c r="D22" s="4">
        <f t="shared" si="2"/>
        <v>-684946</v>
      </c>
      <c r="E22" s="4">
        <f t="shared" si="2"/>
        <v>-1954022</v>
      </c>
      <c r="F22" s="4">
        <f>F19-F20</f>
        <v>-2617317</v>
      </c>
      <c r="G22" s="4">
        <f>G19-G20</f>
        <v>-370047</v>
      </c>
    </row>
    <row r="23" spans="1:7" x14ac:dyDescent="0.25">
      <c r="A23" t="s">
        <v>15</v>
      </c>
      <c r="B23" s="3"/>
      <c r="C23" s="3">
        <v>0</v>
      </c>
      <c r="D23" s="3">
        <v>0</v>
      </c>
    </row>
    <row r="24" spans="1:7" x14ac:dyDescent="0.25">
      <c r="A24" s="16" t="s">
        <v>74</v>
      </c>
      <c r="B24" s="4">
        <f t="shared" ref="B24" si="3">SUM(B22:B23)</f>
        <v>-4175988</v>
      </c>
      <c r="C24" s="4">
        <f>SUM(C22:C23)</f>
        <v>0</v>
      </c>
      <c r="D24" s="4">
        <f t="shared" ref="D24:G24" si="4">SUM(D22:D23)</f>
        <v>-684946</v>
      </c>
      <c r="E24" s="4">
        <f t="shared" si="4"/>
        <v>-1954022</v>
      </c>
      <c r="F24" s="4">
        <f t="shared" si="4"/>
        <v>-2617317</v>
      </c>
      <c r="G24" s="4">
        <f t="shared" si="4"/>
        <v>-370047</v>
      </c>
    </row>
    <row r="25" spans="1:7" x14ac:dyDescent="0.25">
      <c r="A25" s="18" t="s">
        <v>75</v>
      </c>
      <c r="B25" s="4">
        <f>SUM(B26:B28)</f>
        <v>160963</v>
      </c>
      <c r="C25" s="4">
        <f t="shared" ref="C25:G25" si="5">SUM(C26:C28)</f>
        <v>0</v>
      </c>
      <c r="D25" s="4">
        <f t="shared" si="5"/>
        <v>110535</v>
      </c>
      <c r="E25" s="4">
        <f t="shared" si="5"/>
        <v>230245</v>
      </c>
      <c r="F25" s="4">
        <f t="shared" si="5"/>
        <v>353478</v>
      </c>
      <c r="G25" s="4">
        <f t="shared" si="5"/>
        <v>183793</v>
      </c>
    </row>
    <row r="26" spans="1:7" x14ac:dyDescent="0.25">
      <c r="A26" s="2" t="s">
        <v>44</v>
      </c>
      <c r="B26" s="4">
        <v>-152819</v>
      </c>
      <c r="C26" s="4"/>
      <c r="D26" s="4">
        <v>-70351</v>
      </c>
      <c r="E26" s="4">
        <v>-135884</v>
      </c>
      <c r="F26" s="4">
        <v>-190941</v>
      </c>
    </row>
    <row r="27" spans="1:7" x14ac:dyDescent="0.25">
      <c r="A27" s="2" t="s">
        <v>43</v>
      </c>
      <c r="B27" s="4">
        <v>313782</v>
      </c>
      <c r="C27" s="4"/>
      <c r="D27" s="4">
        <v>180886</v>
      </c>
      <c r="E27" s="4">
        <v>366129</v>
      </c>
      <c r="F27" s="4">
        <v>544419</v>
      </c>
      <c r="G27" s="4">
        <v>183793</v>
      </c>
    </row>
    <row r="28" spans="1:7" x14ac:dyDescent="0.25">
      <c r="A28" t="s">
        <v>16</v>
      </c>
      <c r="B28" s="3"/>
      <c r="C28" s="3">
        <v>0</v>
      </c>
      <c r="F28" s="3"/>
    </row>
    <row r="29" spans="1:7" x14ac:dyDescent="0.25">
      <c r="A29" s="16" t="s">
        <v>76</v>
      </c>
      <c r="B29" s="4">
        <f>SUM(B24,B25)</f>
        <v>-4015025</v>
      </c>
      <c r="C29" s="4">
        <f t="shared" ref="C29:G29" si="6">SUM(C24,C25)</f>
        <v>0</v>
      </c>
      <c r="D29" s="4">
        <f t="shared" si="6"/>
        <v>-574411</v>
      </c>
      <c r="E29" s="4">
        <f t="shared" si="6"/>
        <v>-1723777</v>
      </c>
      <c r="F29" s="4">
        <f t="shared" si="6"/>
        <v>-2263839</v>
      </c>
      <c r="G29" s="4">
        <f t="shared" si="6"/>
        <v>-186254</v>
      </c>
    </row>
    <row r="30" spans="1:7" x14ac:dyDescent="0.25">
      <c r="B30" s="7"/>
      <c r="C30" s="7"/>
    </row>
    <row r="31" spans="1:7" x14ac:dyDescent="0.25">
      <c r="A31" s="16" t="s">
        <v>77</v>
      </c>
      <c r="B31" s="6">
        <f>B29/('1'!B43/10)</f>
        <v>-0.52143181818181816</v>
      </c>
      <c r="C31" s="6">
        <f>C29/('1'!C43/10)</f>
        <v>0</v>
      </c>
      <c r="D31" s="6">
        <f>D29/('1'!D43/10)</f>
        <v>-7.4598831168831176E-2</v>
      </c>
      <c r="E31" s="6">
        <f>E29/('1'!E43/10)</f>
        <v>-0.22386714285714285</v>
      </c>
      <c r="F31" s="6">
        <f>F29/('1'!F43/10)</f>
        <v>-0.29400506493506495</v>
      </c>
      <c r="G31" s="6">
        <f>G29/('1'!G43/10)</f>
        <v>-2.4188831168831169E-2</v>
      </c>
    </row>
    <row r="32" spans="1:7" x14ac:dyDescent="0.25">
      <c r="A32" s="17" t="s">
        <v>78</v>
      </c>
      <c r="B32" s="3">
        <f>'1'!B43/10</f>
        <v>7700000</v>
      </c>
      <c r="C32" s="3">
        <f>'1'!C43/10</f>
        <v>7700000</v>
      </c>
      <c r="D32" s="3">
        <f>'1'!D43/10</f>
        <v>7700000</v>
      </c>
      <c r="E32" s="3">
        <f>'1'!E43/10</f>
        <v>7700000</v>
      </c>
      <c r="F32" s="3">
        <f>'1'!F43/10</f>
        <v>7700000</v>
      </c>
      <c r="G32" s="3">
        <f>'1'!G43/10</f>
        <v>7700000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pane xSplit="1" ySplit="4" topLeftCell="F11" activePane="bottomRight" state="frozen"/>
      <selection pane="topRight" activeCell="B1" sqref="B1"/>
      <selection pane="bottomLeft" activeCell="A4" sqref="A4"/>
      <selection pane="bottomRight" activeCell="L23" sqref="L23"/>
    </sheetView>
  </sheetViews>
  <sheetFormatPr defaultRowHeight="15" x14ac:dyDescent="0.25"/>
  <cols>
    <col min="1" max="1" width="43.28515625" bestFit="1" customWidth="1"/>
    <col min="2" max="2" width="15" bestFit="1" customWidth="1"/>
    <col min="3" max="5" width="12.28515625" bestFit="1" customWidth="1"/>
    <col min="6" max="6" width="15" bestFit="1" customWidth="1"/>
    <col min="7" max="7" width="14.28515625" bestFit="1" customWidth="1"/>
  </cols>
  <sheetData>
    <row r="1" spans="1:7" ht="15.75" x14ac:dyDescent="0.25">
      <c r="A1" s="5" t="s">
        <v>0</v>
      </c>
    </row>
    <row r="2" spans="1:7" x14ac:dyDescent="0.25">
      <c r="A2" s="1" t="s">
        <v>57</v>
      </c>
    </row>
    <row r="3" spans="1:7" ht="15.75" x14ac:dyDescent="0.25">
      <c r="A3" s="1" t="s">
        <v>58</v>
      </c>
      <c r="B3" s="14" t="s">
        <v>48</v>
      </c>
      <c r="C3" s="14" t="s">
        <v>49</v>
      </c>
      <c r="D3" s="14" t="s">
        <v>50</v>
      </c>
      <c r="E3" s="14" t="s">
        <v>48</v>
      </c>
      <c r="F3" s="14" t="s">
        <v>49</v>
      </c>
      <c r="G3" s="14" t="s">
        <v>50</v>
      </c>
    </row>
    <row r="4" spans="1:7" ht="15.75" x14ac:dyDescent="0.25">
      <c r="B4" s="15">
        <v>43100</v>
      </c>
      <c r="C4" s="15">
        <v>43190</v>
      </c>
      <c r="D4" s="15">
        <v>43373</v>
      </c>
      <c r="E4" s="15">
        <v>43465</v>
      </c>
      <c r="F4" s="15">
        <v>43555</v>
      </c>
      <c r="G4" s="23">
        <v>43738</v>
      </c>
    </row>
    <row r="5" spans="1:7" x14ac:dyDescent="0.25">
      <c r="A5" s="16" t="s">
        <v>59</v>
      </c>
      <c r="B5" s="4">
        <f t="shared" ref="B5:G5" si="0">SUM(B6:B10)</f>
        <v>51222</v>
      </c>
      <c r="C5" s="4">
        <f t="shared" si="0"/>
        <v>96604</v>
      </c>
      <c r="D5" s="4">
        <f t="shared" si="0"/>
        <v>94525</v>
      </c>
      <c r="E5" s="4">
        <f t="shared" si="0"/>
        <v>290313</v>
      </c>
      <c r="F5" s="4">
        <f t="shared" si="0"/>
        <v>248405</v>
      </c>
      <c r="G5" s="4">
        <f t="shared" si="0"/>
        <v>1218879</v>
      </c>
    </row>
    <row r="6" spans="1:7" x14ac:dyDescent="0.25">
      <c r="A6" t="s">
        <v>17</v>
      </c>
      <c r="B6" s="3">
        <v>22231053</v>
      </c>
      <c r="C6" s="3">
        <v>31821869</v>
      </c>
      <c r="D6" s="3">
        <v>11216127</v>
      </c>
      <c r="E6" s="3">
        <v>21879900</v>
      </c>
      <c r="F6" s="3">
        <v>31402710</v>
      </c>
      <c r="G6" s="3">
        <v>10797056</v>
      </c>
    </row>
    <row r="7" spans="1:7" x14ac:dyDescent="0.25">
      <c r="A7" t="s">
        <v>45</v>
      </c>
      <c r="B7" s="3">
        <v>-22179831</v>
      </c>
      <c r="C7" s="3">
        <v>-31725265</v>
      </c>
      <c r="D7" s="3">
        <v>-10901945</v>
      </c>
      <c r="E7" s="3">
        <v>-21225019</v>
      </c>
      <c r="F7" s="3">
        <v>-30692675</v>
      </c>
      <c r="G7" s="3">
        <v>-9356447</v>
      </c>
    </row>
    <row r="8" spans="1:7" x14ac:dyDescent="0.25">
      <c r="A8" t="s">
        <v>52</v>
      </c>
      <c r="B8" s="3"/>
      <c r="C8" s="3"/>
      <c r="D8" s="3">
        <v>-178521</v>
      </c>
      <c r="E8" s="3">
        <v>-246817</v>
      </c>
      <c r="F8" s="3">
        <v>-301612</v>
      </c>
      <c r="G8" s="3">
        <v>-150743</v>
      </c>
    </row>
    <row r="9" spans="1:7" x14ac:dyDescent="0.25">
      <c r="A9" t="s">
        <v>32</v>
      </c>
      <c r="B9" s="3"/>
      <c r="C9" s="3"/>
      <c r="D9" s="3">
        <v>-41136</v>
      </c>
      <c r="E9" s="3">
        <v>-117751</v>
      </c>
      <c r="F9" s="3">
        <v>-160018</v>
      </c>
      <c r="G9" s="3">
        <v>-70987</v>
      </c>
    </row>
    <row r="10" spans="1:7" x14ac:dyDescent="0.25">
      <c r="A10" t="s">
        <v>18</v>
      </c>
      <c r="B10" s="3"/>
      <c r="C10" s="3"/>
      <c r="D10" s="3"/>
      <c r="E10" s="3"/>
      <c r="F10" s="3"/>
    </row>
    <row r="11" spans="1:7" x14ac:dyDescent="0.25">
      <c r="B11" s="3"/>
      <c r="C11" s="3"/>
      <c r="D11" s="3"/>
      <c r="E11" s="3"/>
      <c r="F11" s="3"/>
    </row>
    <row r="12" spans="1:7" x14ac:dyDescent="0.25">
      <c r="A12" s="16" t="s">
        <v>60</v>
      </c>
      <c r="B12" s="4"/>
      <c r="C12" s="4"/>
      <c r="D12" s="4"/>
      <c r="E12" s="4"/>
      <c r="F12" s="3">
        <v>0</v>
      </c>
    </row>
    <row r="13" spans="1:7" x14ac:dyDescent="0.25">
      <c r="A13" t="s">
        <v>19</v>
      </c>
      <c r="B13" s="3"/>
      <c r="C13" s="3"/>
      <c r="D13" s="3"/>
      <c r="E13" s="3"/>
      <c r="F13" s="3">
        <v>0</v>
      </c>
    </row>
    <row r="14" spans="1:7" x14ac:dyDescent="0.25">
      <c r="B14" s="3"/>
      <c r="C14" s="3"/>
      <c r="D14" s="3"/>
      <c r="E14" s="3"/>
      <c r="F14" s="3"/>
    </row>
    <row r="15" spans="1:7" x14ac:dyDescent="0.25">
      <c r="A15" s="16" t="s">
        <v>61</v>
      </c>
      <c r="B15" s="4">
        <f t="shared" ref="B15" si="1">SUM(B16:B23)</f>
        <v>0</v>
      </c>
      <c r="C15" s="4">
        <f>SUM(C16:C23)</f>
        <v>-810</v>
      </c>
      <c r="D15" s="4">
        <f t="shared" ref="D15:E15" si="2">SUM(D16:D23)</f>
        <v>0</v>
      </c>
      <c r="E15" s="4">
        <f t="shared" si="2"/>
        <v>-130146</v>
      </c>
      <c r="F15" s="4">
        <f>SUM(F16:F23)</f>
        <v>-130146</v>
      </c>
      <c r="G15" s="4">
        <f>SUM(G16:G23)</f>
        <v>-1527525</v>
      </c>
    </row>
    <row r="16" spans="1:7" x14ac:dyDescent="0.25">
      <c r="A16" t="s">
        <v>20</v>
      </c>
      <c r="B16" s="3"/>
      <c r="C16" s="3"/>
      <c r="D16" s="3"/>
      <c r="E16" s="3"/>
      <c r="F16" s="3"/>
    </row>
    <row r="17" spans="1:7" x14ac:dyDescent="0.25">
      <c r="A17" s="2" t="s">
        <v>30</v>
      </c>
      <c r="B17" s="3"/>
      <c r="C17" s="3">
        <v>-810</v>
      </c>
      <c r="D17" s="3"/>
      <c r="E17" s="3"/>
      <c r="F17" s="3"/>
    </row>
    <row r="18" spans="1:7" x14ac:dyDescent="0.25">
      <c r="A18" s="2" t="s">
        <v>23</v>
      </c>
      <c r="B18" s="3"/>
      <c r="C18" s="3"/>
      <c r="D18" s="3"/>
      <c r="E18" s="3"/>
      <c r="F18" s="3">
        <v>-130146</v>
      </c>
    </row>
    <row r="19" spans="1:7" x14ac:dyDescent="0.25">
      <c r="A19" t="s">
        <v>22</v>
      </c>
      <c r="B19" s="3"/>
      <c r="C19" s="3"/>
      <c r="D19" s="3"/>
      <c r="E19" s="3">
        <v>-130146</v>
      </c>
      <c r="F19" s="3"/>
      <c r="G19">
        <v>-1527525</v>
      </c>
    </row>
    <row r="20" spans="1:7" x14ac:dyDescent="0.25">
      <c r="A20" t="s">
        <v>31</v>
      </c>
      <c r="B20" s="3"/>
      <c r="C20" s="3"/>
      <c r="D20" s="3"/>
      <c r="E20" s="3"/>
      <c r="F20" s="3"/>
    </row>
    <row r="21" spans="1:7" x14ac:dyDescent="0.25">
      <c r="A21" s="2" t="s">
        <v>21</v>
      </c>
      <c r="B21" s="3"/>
      <c r="C21" s="3"/>
      <c r="D21" s="3"/>
      <c r="E21" s="3">
        <v>0</v>
      </c>
      <c r="F21" s="3">
        <v>0</v>
      </c>
    </row>
    <row r="22" spans="1:7" x14ac:dyDescent="0.25">
      <c r="A22" s="2" t="s">
        <v>24</v>
      </c>
      <c r="B22" s="3"/>
      <c r="C22" s="3"/>
      <c r="D22" s="3"/>
      <c r="E22" s="3">
        <v>0</v>
      </c>
      <c r="F22" s="3">
        <v>0</v>
      </c>
    </row>
    <row r="23" spans="1:7" x14ac:dyDescent="0.25">
      <c r="A23" s="2" t="s">
        <v>25</v>
      </c>
      <c r="B23" s="3"/>
      <c r="C23" s="3"/>
      <c r="D23" s="3"/>
      <c r="E23" s="3">
        <v>0</v>
      </c>
      <c r="F23" s="3">
        <v>0</v>
      </c>
    </row>
    <row r="24" spans="1:7" x14ac:dyDescent="0.25">
      <c r="B24" s="3"/>
      <c r="C24" s="3"/>
      <c r="D24" s="3"/>
      <c r="E24" s="3"/>
      <c r="F24" s="3"/>
    </row>
    <row r="25" spans="1:7" x14ac:dyDescent="0.25">
      <c r="A25" s="1" t="s">
        <v>62</v>
      </c>
      <c r="B25" s="4">
        <f>B5+B12+B15</f>
        <v>51222</v>
      </c>
      <c r="C25" s="4">
        <f t="shared" ref="C25:G25" si="3">C5+C12+C15</f>
        <v>95794</v>
      </c>
      <c r="D25" s="4">
        <f t="shared" si="3"/>
        <v>94525</v>
      </c>
      <c r="E25" s="4">
        <f t="shared" si="3"/>
        <v>160167</v>
      </c>
      <c r="F25" s="4">
        <f t="shared" si="3"/>
        <v>118259</v>
      </c>
      <c r="G25" s="4">
        <f t="shared" si="3"/>
        <v>-308646</v>
      </c>
    </row>
    <row r="26" spans="1:7" x14ac:dyDescent="0.25">
      <c r="A26" s="17" t="s">
        <v>63</v>
      </c>
      <c r="B26" s="3">
        <v>416524</v>
      </c>
      <c r="C26" s="3">
        <v>416524</v>
      </c>
      <c r="D26" s="3">
        <v>444063</v>
      </c>
      <c r="E26" s="3">
        <v>444063</v>
      </c>
      <c r="F26" s="3">
        <v>444063</v>
      </c>
      <c r="G26" s="3">
        <v>906220</v>
      </c>
    </row>
    <row r="27" spans="1:7" x14ac:dyDescent="0.25">
      <c r="A27" s="16" t="s">
        <v>64</v>
      </c>
      <c r="B27" s="4">
        <f t="shared" ref="B27" si="4">SUM(B25:B26)</f>
        <v>467746</v>
      </c>
      <c r="C27" s="4">
        <f>SUM(C25:C26)</f>
        <v>512318</v>
      </c>
      <c r="D27" s="4">
        <f t="shared" ref="D27:G27" si="5">SUM(D25:D26)</f>
        <v>538588</v>
      </c>
      <c r="E27" s="4">
        <f t="shared" si="5"/>
        <v>604230</v>
      </c>
      <c r="F27" s="4">
        <f t="shared" si="5"/>
        <v>562322</v>
      </c>
      <c r="G27" s="4">
        <f t="shared" si="5"/>
        <v>597574</v>
      </c>
    </row>
    <row r="28" spans="1:7" x14ac:dyDescent="0.25">
      <c r="B28" s="3"/>
      <c r="C28" s="3"/>
      <c r="D28" s="3"/>
      <c r="E28" s="3"/>
      <c r="F28" s="3"/>
    </row>
    <row r="29" spans="1:7" x14ac:dyDescent="0.25">
      <c r="A29" s="16" t="s">
        <v>65</v>
      </c>
      <c r="B29" s="6">
        <f>B5/('1'!B43/10)</f>
        <v>6.6522077922077918E-3</v>
      </c>
      <c r="C29" s="6">
        <f>C5/('1'!C43/10)</f>
        <v>1.2545974025974026E-2</v>
      </c>
      <c r="D29" s="6">
        <f>D5/('1'!D43/10)</f>
        <v>1.2275974025974025E-2</v>
      </c>
      <c r="E29" s="6">
        <f>E5/('1'!E43/10)</f>
        <v>3.7702987012987015E-2</v>
      </c>
      <c r="F29" s="6">
        <f>F5/('1'!F43/10)</f>
        <v>3.2260389610389607E-2</v>
      </c>
      <c r="G29" s="6">
        <f>G5/('1'!G43/10)</f>
        <v>0.15829597402597403</v>
      </c>
    </row>
    <row r="30" spans="1:7" x14ac:dyDescent="0.25">
      <c r="A30" s="16" t="s">
        <v>66</v>
      </c>
      <c r="B30" s="3">
        <f>'1'!B43/10</f>
        <v>7700000</v>
      </c>
      <c r="C30" s="3">
        <f>'1'!C43/10</f>
        <v>7700000</v>
      </c>
      <c r="D30" s="3">
        <f>'1'!D43/10</f>
        <v>7700000</v>
      </c>
      <c r="E30" s="3">
        <f>'1'!E43/10</f>
        <v>7700000</v>
      </c>
      <c r="F30" s="3">
        <f>'1'!F43/10</f>
        <v>7700000</v>
      </c>
      <c r="G30" s="3">
        <f>'1'!G43/10</f>
        <v>7700000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xSplit="1" ySplit="5" topLeftCell="B6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5" x14ac:dyDescent="0.25"/>
  <cols>
    <col min="1" max="1" width="16.5703125" bestFit="1" customWidth="1"/>
    <col min="2" max="2" width="12.28515625" customWidth="1"/>
    <col min="3" max="3" width="11.28515625" customWidth="1"/>
    <col min="4" max="4" width="12" customWidth="1"/>
    <col min="5" max="5" width="11.7109375" customWidth="1"/>
    <col min="6" max="6" width="12.5703125" customWidth="1"/>
  </cols>
  <sheetData>
    <row r="1" spans="1:6" ht="15.75" x14ac:dyDescent="0.25">
      <c r="A1" s="5" t="s">
        <v>0</v>
      </c>
    </row>
    <row r="2" spans="1:6" x14ac:dyDescent="0.25">
      <c r="A2" s="1" t="s">
        <v>33</v>
      </c>
    </row>
    <row r="3" spans="1:6" x14ac:dyDescent="0.25">
      <c r="A3" s="1" t="s">
        <v>58</v>
      </c>
    </row>
    <row r="4" spans="1:6" ht="15.75" x14ac:dyDescent="0.25">
      <c r="B4" s="14" t="s">
        <v>48</v>
      </c>
      <c r="C4" s="14" t="s">
        <v>49</v>
      </c>
      <c r="D4" s="14" t="s">
        <v>50</v>
      </c>
      <c r="E4" s="14" t="s">
        <v>48</v>
      </c>
      <c r="F4" s="14" t="s">
        <v>49</v>
      </c>
    </row>
    <row r="5" spans="1:6" ht="15.75" x14ac:dyDescent="0.25">
      <c r="B5" s="15">
        <v>43100</v>
      </c>
      <c r="C5" s="15">
        <v>43190</v>
      </c>
      <c r="D5" s="15">
        <v>43373</v>
      </c>
      <c r="E5" s="15">
        <v>43465</v>
      </c>
      <c r="F5" s="15">
        <v>43555</v>
      </c>
    </row>
    <row r="6" spans="1:6" x14ac:dyDescent="0.25">
      <c r="A6" s="2" t="s">
        <v>53</v>
      </c>
      <c r="B6" s="8">
        <f>'2'!B29/'1'!B23</f>
        <v>-4.4397172040491609E-2</v>
      </c>
      <c r="C6" s="8">
        <f>'2'!C29/'1'!C23</f>
        <v>0</v>
      </c>
      <c r="D6" s="8">
        <f>'2'!D29/'1'!D23</f>
        <v>-6.7493019676341214E-3</v>
      </c>
      <c r="E6" s="8">
        <f>'2'!E29/'1'!E23</f>
        <v>-2.1003103987782119E-2</v>
      </c>
      <c r="F6" s="8">
        <f>'2'!F29/'1'!F23</f>
        <v>-2.822590840899138E-2</v>
      </c>
    </row>
    <row r="7" spans="1:6" x14ac:dyDescent="0.25">
      <c r="A7" s="2" t="s">
        <v>54</v>
      </c>
      <c r="B7" s="8">
        <f>'2'!B29/'1'!B46</f>
        <v>-9.1524469718160875E-2</v>
      </c>
      <c r="C7" s="8">
        <f>'2'!C29/'1'!C46</f>
        <v>0</v>
      </c>
      <c r="D7" s="8">
        <f>'2'!D29/'1'!D46</f>
        <v>-1.2995834240675118E-2</v>
      </c>
      <c r="E7" s="8">
        <f>'2'!E29/'1'!E46</f>
        <v>-4.0041036686910524E-2</v>
      </c>
      <c r="F7" s="8">
        <f>'2'!F29/'1'!F46</f>
        <v>-5.3254022793637015E-2</v>
      </c>
    </row>
    <row r="8" spans="1:6" x14ac:dyDescent="0.25">
      <c r="A8" s="2" t="s">
        <v>34</v>
      </c>
      <c r="B8" s="9">
        <f>'1'!B38/'1'!B46</f>
        <v>0</v>
      </c>
      <c r="C8" s="9">
        <f>'1'!C38/'1'!C46</f>
        <v>0</v>
      </c>
      <c r="D8" s="9">
        <f>'1'!D38/'1'!D46</f>
        <v>0</v>
      </c>
      <c r="E8" s="9">
        <f>'1'!E38/'1'!E46</f>
        <v>0</v>
      </c>
      <c r="F8" s="9">
        <f>'1'!F38/'1'!F46</f>
        <v>0</v>
      </c>
    </row>
    <row r="9" spans="1:6" x14ac:dyDescent="0.25">
      <c r="A9" s="2" t="s">
        <v>35</v>
      </c>
      <c r="B9" s="10">
        <f>'1'!B21/'1'!B35</f>
        <v>0.40790657143680276</v>
      </c>
      <c r="C9" s="10">
        <f>'1'!C21/'1'!C35</f>
        <v>0.3342510122936419</v>
      </c>
      <c r="D9" s="10">
        <f>'1'!D21/'1'!D35</f>
        <v>0.48291701460756664</v>
      </c>
      <c r="E9" s="10">
        <f>'1'!E21/'1'!E35</f>
        <v>0.46379607436355241</v>
      </c>
      <c r="F9" s="10">
        <f>'1'!F21/'1'!F35</f>
        <v>0.47348187024339189</v>
      </c>
    </row>
    <row r="10" spans="1:6" x14ac:dyDescent="0.25">
      <c r="A10" s="2" t="s">
        <v>55</v>
      </c>
      <c r="B10" s="8">
        <f>'2'!B29/'2'!B6</f>
        <v>-0.18391164673829571</v>
      </c>
      <c r="C10" s="8" t="e">
        <f>'2'!C29/'2'!C6</f>
        <v>#DIV/0!</v>
      </c>
      <c r="D10" s="8">
        <f>'2'!D29/'2'!D6</f>
        <v>-4.8989291132391706E-2</v>
      </c>
      <c r="E10" s="8">
        <f>'2'!E29/'2'!E6</f>
        <v>-7.6113658398067385E-2</v>
      </c>
      <c r="F10" s="8">
        <f>'2'!F29/'2'!F6</f>
        <v>-7.1137302086208887E-2</v>
      </c>
    </row>
    <row r="11" spans="1:6" x14ac:dyDescent="0.25">
      <c r="A11" t="s">
        <v>36</v>
      </c>
      <c r="B11" s="8">
        <f>'2'!B17/'2'!B6</f>
        <v>0.15297771714711433</v>
      </c>
      <c r="C11" s="8" t="e">
        <f>'2'!C17/'2'!C6</f>
        <v>#DIV/0!</v>
      </c>
      <c r="D11" s="8">
        <f>'2'!D17/'2'!D6</f>
        <v>0.11117985173176897</v>
      </c>
      <c r="E11" s="8">
        <f>'2'!E17/'2'!E6</f>
        <v>0.12301646718319674</v>
      </c>
      <c r="F11" s="8">
        <f>'2'!F17/'2'!F6</f>
        <v>0.12181511061867302</v>
      </c>
    </row>
    <row r="12" spans="1:6" x14ac:dyDescent="0.25">
      <c r="A12" s="2" t="s">
        <v>56</v>
      </c>
      <c r="B12" s="8">
        <f>'2'!B29/('1'!B46+'1'!B38)</f>
        <v>-9.1524469718160875E-2</v>
      </c>
      <c r="C12" s="8">
        <f>'2'!C29/('1'!C46+'1'!C38)</f>
        <v>0</v>
      </c>
      <c r="D12" s="8">
        <f>'2'!D29/('1'!D46+'1'!D38)</f>
        <v>-1.2995834240675118E-2</v>
      </c>
      <c r="E12" s="8">
        <f>'2'!E29/('1'!E46+'1'!E38)</f>
        <v>-4.0041036686910524E-2</v>
      </c>
      <c r="F12" s="8">
        <f>'2'!F29/('1'!F46+'1'!F38)</f>
        <v>-5.3254022793637015E-2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2018-04-08T05:23:00Z</dcterms:created>
  <dcterms:modified xsi:type="dcterms:W3CDTF">2020-04-12T10:52:52Z</dcterms:modified>
</cp:coreProperties>
</file>