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Q\"/>
    </mc:Choice>
  </mc:AlternateContent>
  <bookViews>
    <workbookView xWindow="0" yWindow="0" windowWidth="20490" windowHeight="7455" tabRatio="603" activeTab="2"/>
  </bookViews>
  <sheets>
    <sheet name="1" sheetId="1" r:id="rId1"/>
    <sheet name="2" sheetId="2" r:id="rId2"/>
    <sheet name="3" sheetId="4" r:id="rId3"/>
    <sheet name="Ratio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4" l="1"/>
  <c r="H12" i="4"/>
  <c r="H25" i="2"/>
  <c r="H58" i="1"/>
  <c r="H49" i="1"/>
  <c r="H57" i="1" s="1"/>
  <c r="H34" i="1"/>
  <c r="H29" i="1"/>
  <c r="I29" i="1"/>
  <c r="H7" i="1"/>
  <c r="I7" i="1"/>
  <c r="H34" i="4"/>
  <c r="H17" i="4"/>
  <c r="H28" i="2"/>
  <c r="H10" i="2"/>
  <c r="H9" i="2"/>
  <c r="I9" i="2"/>
  <c r="J9" i="2"/>
  <c r="H29" i="4" l="1"/>
  <c r="H31" i="4" s="1"/>
  <c r="H33" i="4"/>
  <c r="H13" i="2"/>
  <c r="H20" i="2" s="1"/>
  <c r="H22" i="2" s="1"/>
  <c r="H27" i="2" s="1"/>
  <c r="H47" i="1"/>
  <c r="H55" i="1"/>
  <c r="G34" i="4"/>
  <c r="G28" i="4"/>
  <c r="G17" i="4"/>
  <c r="G12" i="4"/>
  <c r="G33" i="4" s="1"/>
  <c r="G28" i="2"/>
  <c r="G25" i="2"/>
  <c r="G27" i="2" s="1"/>
  <c r="G22" i="2"/>
  <c r="G10" i="2"/>
  <c r="G9" i="2"/>
  <c r="G58" i="1"/>
  <c r="G49" i="1"/>
  <c r="G55" i="1" s="1"/>
  <c r="G34" i="1"/>
  <c r="G29" i="1"/>
  <c r="G13" i="1"/>
  <c r="H13" i="1"/>
  <c r="H25" i="1" s="1"/>
  <c r="I13" i="1"/>
  <c r="G7" i="1"/>
  <c r="G57" i="1" l="1"/>
  <c r="G47" i="1"/>
  <c r="G29" i="4"/>
  <c r="G31" i="4" s="1"/>
  <c r="G13" i="2"/>
  <c r="G20" i="2" s="1"/>
  <c r="G25" i="1"/>
  <c r="C58" i="1"/>
  <c r="D58" i="1"/>
  <c r="E58" i="1"/>
  <c r="F58" i="1"/>
  <c r="B58" i="1"/>
  <c r="C34" i="4"/>
  <c r="D34" i="4"/>
  <c r="E34" i="4"/>
  <c r="F34" i="4"/>
  <c r="B34" i="4"/>
  <c r="C28" i="2"/>
  <c r="D28" i="2"/>
  <c r="E28" i="2"/>
  <c r="F28" i="2"/>
  <c r="B28" i="2"/>
  <c r="C28" i="4" l="1"/>
  <c r="B28" i="4"/>
  <c r="D28" i="4"/>
  <c r="E28" i="4"/>
  <c r="D17" i="4"/>
  <c r="D49" i="1"/>
  <c r="D8" i="6" s="1"/>
  <c r="D13" i="1"/>
  <c r="D7" i="1"/>
  <c r="F10" i="2"/>
  <c r="B10" i="2"/>
  <c r="C10" i="2"/>
  <c r="D10" i="2"/>
  <c r="E9" i="2"/>
  <c r="E10" i="2"/>
  <c r="F49" i="1"/>
  <c r="F8" i="6" s="1"/>
  <c r="F7" i="1"/>
  <c r="F34" i="1"/>
  <c r="F29" i="1"/>
  <c r="F13" i="1"/>
  <c r="F47" i="1" l="1"/>
  <c r="F9" i="6"/>
  <c r="F55" i="1"/>
  <c r="F57" i="1"/>
  <c r="E13" i="2"/>
  <c r="E20" i="2" s="1"/>
  <c r="D25" i="1"/>
  <c r="F25" i="1"/>
  <c r="F28" i="4" l="1"/>
  <c r="F17" i="4"/>
  <c r="F12" i="4"/>
  <c r="F33" i="4" s="1"/>
  <c r="B9" i="2"/>
  <c r="B13" i="2" s="1"/>
  <c r="B20" i="2" s="1"/>
  <c r="C9" i="2"/>
  <c r="C13" i="2" s="1"/>
  <c r="C20" i="2" s="1"/>
  <c r="D9" i="2"/>
  <c r="D13" i="2" s="1"/>
  <c r="D20" i="2" s="1"/>
  <c r="F9" i="2"/>
  <c r="F13" i="2" s="1"/>
  <c r="F20" i="2" s="1"/>
  <c r="E29" i="1"/>
  <c r="E34" i="1"/>
  <c r="E49" i="1"/>
  <c r="E13" i="1"/>
  <c r="E7" i="1"/>
  <c r="E47" i="1" l="1"/>
  <c r="E9" i="6"/>
  <c r="E57" i="1"/>
  <c r="E8" i="6"/>
  <c r="E55" i="1"/>
  <c r="F11" i="6"/>
  <c r="E25" i="1"/>
  <c r="F29" i="4"/>
  <c r="F31" i="4" s="1"/>
  <c r="E17" i="4"/>
  <c r="E12" i="4"/>
  <c r="E33" i="4" s="1"/>
  <c r="D34" i="1"/>
  <c r="D29" i="1"/>
  <c r="B7" i="1"/>
  <c r="C7" i="1"/>
  <c r="C17" i="4"/>
  <c r="B17" i="4"/>
  <c r="D12" i="4"/>
  <c r="D33" i="4" s="1"/>
  <c r="C12" i="4"/>
  <c r="C33" i="4" s="1"/>
  <c r="B12" i="4"/>
  <c r="B33" i="4" s="1"/>
  <c r="D9" i="6" l="1"/>
  <c r="D47" i="1"/>
  <c r="B29" i="4"/>
  <c r="B31" i="4" s="1"/>
  <c r="F22" i="2"/>
  <c r="F25" i="2" s="1"/>
  <c r="E29" i="4"/>
  <c r="E31" i="4" s="1"/>
  <c r="C29" i="4"/>
  <c r="C31" i="4" s="1"/>
  <c r="D29" i="4"/>
  <c r="D31" i="4" s="1"/>
  <c r="D22" i="2"/>
  <c r="D25" i="2" s="1"/>
  <c r="D11" i="6"/>
  <c r="E11" i="6"/>
  <c r="B22" i="2"/>
  <c r="B25" i="2" s="1"/>
  <c r="B11" i="6"/>
  <c r="C22" i="2"/>
  <c r="C25" i="2" s="1"/>
  <c r="C11" i="6"/>
  <c r="D57" i="1"/>
  <c r="D55" i="1"/>
  <c r="B34" i="1"/>
  <c r="B29" i="1"/>
  <c r="B49" i="1"/>
  <c r="B13" i="1"/>
  <c r="C34" i="1"/>
  <c r="C29" i="1"/>
  <c r="C49" i="1"/>
  <c r="C13" i="1"/>
  <c r="C47" i="1" l="1"/>
  <c r="B47" i="1"/>
  <c r="C9" i="6"/>
  <c r="B55" i="1"/>
  <c r="B27" i="2"/>
  <c r="B12" i="6"/>
  <c r="C27" i="2"/>
  <c r="C12" i="6"/>
  <c r="D27" i="2"/>
  <c r="D12" i="6"/>
  <c r="D6" i="6"/>
  <c r="D7" i="6"/>
  <c r="F27" i="2"/>
  <c r="F12" i="6"/>
  <c r="F7" i="6"/>
  <c r="F6" i="6"/>
  <c r="B9" i="6"/>
  <c r="B8" i="6"/>
  <c r="B7" i="6"/>
  <c r="C8" i="6"/>
  <c r="C7" i="6"/>
  <c r="E22" i="2"/>
  <c r="E25" i="2" s="1"/>
  <c r="F10" i="6"/>
  <c r="C10" i="6"/>
  <c r="B10" i="6"/>
  <c r="D10" i="6"/>
  <c r="C25" i="1"/>
  <c r="C6" i="6" s="1"/>
  <c r="B25" i="1"/>
  <c r="B6" i="6" s="1"/>
  <c r="C55" i="1"/>
  <c r="C57" i="1"/>
  <c r="B57" i="1"/>
  <c r="E12" i="6" l="1"/>
  <c r="E6" i="6"/>
  <c r="E7" i="6"/>
  <c r="E27" i="2"/>
  <c r="E10" i="6"/>
</calcChain>
</file>

<file path=xl/sharedStrings.xml><?xml version="1.0" encoding="utf-8"?>
<sst xmlns="http://schemas.openxmlformats.org/spreadsheetml/2006/main" count="135" uniqueCount="103">
  <si>
    <t>JMI Syringes &amp; Medical Devices</t>
  </si>
  <si>
    <t>Inventories</t>
  </si>
  <si>
    <t>Advance Inome Tax</t>
  </si>
  <si>
    <t>Tax Holiday Reserve</t>
  </si>
  <si>
    <t>Retained Earning</t>
  </si>
  <si>
    <t>Revaluation reserve</t>
  </si>
  <si>
    <t>share capital</t>
  </si>
  <si>
    <t>long term Loan</t>
  </si>
  <si>
    <t>Deferred Tax Liability</t>
  </si>
  <si>
    <t>Current Liabilities</t>
  </si>
  <si>
    <t>Long term loan</t>
  </si>
  <si>
    <t>Short term loan</t>
  </si>
  <si>
    <t>Directors &amp; sisiters concern loan</t>
  </si>
  <si>
    <t>Dividend payable</t>
  </si>
  <si>
    <t>Accured expenses Payable</t>
  </si>
  <si>
    <t>creditors and other payable</t>
  </si>
  <si>
    <t>Administrative Expenses</t>
  </si>
  <si>
    <t>Add: Other income</t>
  </si>
  <si>
    <t>less: Financial Expenses</t>
  </si>
  <si>
    <t>less: Workers profit participating fund</t>
  </si>
  <si>
    <t>less: Income tax expenses for the period</t>
  </si>
  <si>
    <t>Collection from Customers &amp; others</t>
  </si>
  <si>
    <t>Paymnets to Supplies and others</t>
  </si>
  <si>
    <t>Tax Paid</t>
  </si>
  <si>
    <t>dividend &amp; dividend tax apid</t>
  </si>
  <si>
    <t>Interest &amp; Bank charges paid</t>
  </si>
  <si>
    <t>Property, plant &amp; equipment</t>
  </si>
  <si>
    <t>Cash &amp; Cash Equivalents</t>
  </si>
  <si>
    <t>Advance Deposit &amp; Prepayments</t>
  </si>
  <si>
    <t>Gross Profit</t>
  </si>
  <si>
    <t>Mkt,selling &amp; Distrbution Expenses</t>
  </si>
  <si>
    <t>Lease Finance</t>
  </si>
  <si>
    <t>Acquisition from investing activities</t>
  </si>
  <si>
    <t>Disposal of vehicle</t>
  </si>
  <si>
    <t>Cash in hand &amp; At bank</t>
  </si>
  <si>
    <t>Accounts Receivable</t>
  </si>
  <si>
    <t>Bank Gurantee &amp; Eamest Money Security</t>
  </si>
  <si>
    <t>VaT Current A/C</t>
  </si>
  <si>
    <t>Bank Loan from Working Capital</t>
  </si>
  <si>
    <t>Workers profit participation Fund</t>
  </si>
  <si>
    <t>Wastage sales</t>
  </si>
  <si>
    <t>Deferred Expenses</t>
  </si>
  <si>
    <t>Pre Operating Expenses</t>
  </si>
  <si>
    <t>Loan Form JMI Vaccine ltd</t>
  </si>
  <si>
    <t>Proposed Dividend</t>
  </si>
  <si>
    <t>Accounts payable</t>
  </si>
  <si>
    <t>Less: Adjustment ( Written off)</t>
  </si>
  <si>
    <t>Short Term Loan</t>
  </si>
  <si>
    <t>Acquisiton of Non current Assests</t>
  </si>
  <si>
    <t>Ratio</t>
  </si>
  <si>
    <t>Debt to Equity</t>
  </si>
  <si>
    <t>Current Ratio</t>
  </si>
  <si>
    <t>Operating Margin</t>
  </si>
  <si>
    <t>Net Margin</t>
  </si>
  <si>
    <t>Factory Building Work In Progress</t>
  </si>
  <si>
    <t>Quarter 2</t>
  </si>
  <si>
    <t>Quarter 3</t>
  </si>
  <si>
    <t>Quarter 1</t>
  </si>
  <si>
    <t xml:space="preserve">Collection from other </t>
  </si>
  <si>
    <t>Net increase/Decrease long term loans</t>
  </si>
  <si>
    <t>Net increase/Decrease short term loans</t>
  </si>
  <si>
    <t>Net increase/Decrease in inter company loans</t>
  </si>
  <si>
    <t>Short term loan paid</t>
  </si>
  <si>
    <t>Long term loan paid</t>
  </si>
  <si>
    <t>Short term loan received</t>
  </si>
  <si>
    <t xml:space="preserve">Loan &amp; Advance </t>
  </si>
  <si>
    <t>Long term loan Received</t>
  </si>
  <si>
    <t>Return on Asset (ROA)</t>
  </si>
  <si>
    <t>Return on Equity (ROE)</t>
  </si>
  <si>
    <t>Return on Invested Capital (ROIC)</t>
  </si>
  <si>
    <t>As at quarter end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</si>
  <si>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</si>
  <si>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</si>
  <si>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</si>
  <si>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</si>
  <si>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</si>
  <si>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</si>
  <si>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</si>
  <si>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</si>
  <si>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</si>
  <si>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Income Statement</t>
  </si>
  <si>
    <t>Net Revenues</t>
  </si>
  <si>
    <t>Cost of goods sold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</si>
  <si>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</si>
  <si>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</si>
  <si>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</si>
  <si>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</si>
  <si>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</si>
  <si>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</si>
  <si>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</si>
  <si>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</si>
  <si>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</si>
  <si>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Balance Sheet</t>
  </si>
  <si>
    <t>ASSETS</t>
  </si>
  <si>
    <t>NON CURRENT ASSETS</t>
  </si>
  <si>
    <t>CURRENT ASSETS</t>
  </si>
  <si>
    <t>Liabilities and Capital</t>
  </si>
  <si>
    <t>Liabilities</t>
  </si>
  <si>
    <t>Shareholders’ Equity</t>
  </si>
  <si>
    <t>Non Current Liabilities</t>
  </si>
  <si>
    <t>Net assets value per share</t>
  </si>
  <si>
    <t>Shares to calculate NAVPS</t>
  </si>
  <si>
    <t>Share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</si>
</sst>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0" fontId="1" fillId="0" borderId="0" xfId="1" applyFont="1" applyFill="1"/>
    <xf numFmtId="43" fontId="0" fillId="0" borderId="0" xfId="0" applyNumberFormat="1"/>
    <xf numFmtId="43" fontId="1" fillId="0" borderId="0" xfId="0" applyNumberFormat="1" applyFont="1"/>
    <xf numFmtId="0" fontId="4" fillId="0" borderId="0" xfId="0" applyFont="1"/>
    <xf numFmtId="2" fontId="0" fillId="0" borderId="0" xfId="0" applyNumberFormat="1"/>
    <xf numFmtId="10" fontId="0" fillId="0" borderId="0" xfId="3" applyNumberFormat="1" applyFont="1"/>
    <xf numFmtId="3" fontId="0" fillId="0" borderId="0" xfId="0" applyNumberFormat="1"/>
    <xf numFmtId="0" fontId="4" fillId="0" borderId="0" xfId="0" applyFont="1" applyAlignment="1">
      <alignment horizontal="right"/>
    </xf>
    <xf numFmtId="15" fontId="4" fillId="0" borderId="0" xfId="0" applyNumberFormat="1" applyFont="1" applyAlignment="1">
      <alignment horizontal="right"/>
    </xf>
    <xf numFmtId="164" fontId="0" fillId="0" borderId="0" xfId="2" applyNumberFormat="1" applyFont="1"/>
    <xf numFmtId="0" fontId="1" fillId="0" borderId="1" xfId="0" applyFont="1" applyBorder="1"/>
    <xf numFmtId="0" fontId="1" fillId="0" borderId="2" xfId="0" applyFont="1" applyBorder="1"/>
    <xf numFmtId="0" fontId="5" fillId="0" borderId="0" xfId="0" applyFont="1"/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15" fontId="0" fillId="0" borderId="0" xfId="0" applyNumberFormat="1"/>
    <xf numFmtId="15" fontId="1" fillId="0" borderId="0" xfId="0" applyNumberFormat="1" applyFont="1"/>
  </cellXfs>
  <cellStyles count="4">
    <cellStyle name="Accent6" xfId="1" builtinId="49"/>
    <cellStyle name="Comma" xfId="2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workbookViewId="0">
      <pane xSplit="1" ySplit="5" topLeftCell="G54" activePane="bottomRight" state="frozen"/>
      <selection pane="topRight" activeCell="B1" sqref="B1"/>
      <selection pane="bottomLeft" activeCell="A3" sqref="A3"/>
      <selection pane="bottomRight" activeCell="H21" sqref="H21"/>
    </sheetView>
  </sheetViews>
  <sheetFormatPr defaultRowHeight="15" x14ac:dyDescent="0.25"/>
  <cols>
    <col min="1" max="1" width="39.42578125" customWidth="1"/>
    <col min="2" max="2" width="14.7109375" customWidth="1"/>
    <col min="3" max="3" width="17.28515625" customWidth="1"/>
    <col min="4" max="5" width="14.28515625" bestFit="1" customWidth="1"/>
    <col min="6" max="6" width="14.140625" customWidth="1"/>
    <col min="7" max="8" width="14.28515625" bestFit="1" customWidth="1"/>
  </cols>
  <sheetData>
    <row r="1" spans="1:9" ht="15.75" x14ac:dyDescent="0.25">
      <c r="A1" s="9" t="s">
        <v>0</v>
      </c>
    </row>
    <row r="2" spans="1:9" x14ac:dyDescent="0.25">
      <c r="A2" s="1" t="s">
        <v>92</v>
      </c>
    </row>
    <row r="3" spans="1:9" x14ac:dyDescent="0.25">
      <c r="A3" s="1" t="s">
        <v>70</v>
      </c>
    </row>
    <row r="4" spans="1:9" ht="15.75" x14ac:dyDescent="0.25">
      <c r="B4" s="13" t="s">
        <v>55</v>
      </c>
      <c r="C4" s="13" t="s">
        <v>56</v>
      </c>
      <c r="D4" s="13" t="s">
        <v>57</v>
      </c>
      <c r="E4" s="13" t="s">
        <v>55</v>
      </c>
      <c r="F4" s="13" t="s">
        <v>56</v>
      </c>
      <c r="G4" s="13" t="s">
        <v>57</v>
      </c>
      <c r="H4" s="13" t="s">
        <v>55</v>
      </c>
    </row>
    <row r="5" spans="1:9" ht="15.75" x14ac:dyDescent="0.25">
      <c r="B5" s="14">
        <v>43100</v>
      </c>
      <c r="C5" s="14">
        <v>43190</v>
      </c>
      <c r="D5" s="14">
        <v>43373</v>
      </c>
      <c r="E5" s="14">
        <v>43465</v>
      </c>
      <c r="F5" s="14">
        <v>43555</v>
      </c>
      <c r="G5" s="23">
        <v>43738</v>
      </c>
      <c r="H5" s="23">
        <v>43830</v>
      </c>
    </row>
    <row r="6" spans="1:9" x14ac:dyDescent="0.25">
      <c r="A6" s="19" t="s">
        <v>93</v>
      </c>
    </row>
    <row r="7" spans="1:9" x14ac:dyDescent="0.25">
      <c r="A7" s="18" t="s">
        <v>94</v>
      </c>
      <c r="B7" s="4">
        <f t="shared" ref="B7:I7" si="0">SUM(B8:B11)</f>
        <v>1189638797</v>
      </c>
      <c r="C7" s="4">
        <f t="shared" si="0"/>
        <v>1184717235</v>
      </c>
      <c r="D7" s="4">
        <f>SUM(D8:D11)</f>
        <v>1194124432</v>
      </c>
      <c r="E7" s="4">
        <f t="shared" si="0"/>
        <v>1178951414</v>
      </c>
      <c r="F7" s="4">
        <f t="shared" si="0"/>
        <v>1156124922</v>
      </c>
      <c r="G7" s="4">
        <f t="shared" si="0"/>
        <v>1125826593</v>
      </c>
      <c r="H7" s="4">
        <f t="shared" si="0"/>
        <v>1137144584</v>
      </c>
      <c r="I7" s="4">
        <f t="shared" si="0"/>
        <v>0</v>
      </c>
    </row>
    <row r="8" spans="1:9" x14ac:dyDescent="0.25">
      <c r="A8" s="2" t="s">
        <v>26</v>
      </c>
      <c r="B8" s="3">
        <v>1189638797</v>
      </c>
      <c r="C8" s="3">
        <v>1096409481</v>
      </c>
      <c r="D8" s="3">
        <v>1094645448</v>
      </c>
      <c r="E8" s="12">
        <v>1077242199</v>
      </c>
      <c r="F8" s="15">
        <v>1052816832</v>
      </c>
      <c r="G8" s="3">
        <v>1019385040</v>
      </c>
      <c r="H8" s="3">
        <v>1019286253</v>
      </c>
    </row>
    <row r="9" spans="1:9" x14ac:dyDescent="0.25">
      <c r="A9" s="2" t="s">
        <v>54</v>
      </c>
      <c r="B9" s="3"/>
      <c r="C9" s="3">
        <v>88307754</v>
      </c>
      <c r="D9" s="3">
        <v>99478984</v>
      </c>
      <c r="E9" s="12">
        <v>101709215</v>
      </c>
      <c r="F9" s="15">
        <v>103308090</v>
      </c>
      <c r="G9" s="3">
        <v>106441553</v>
      </c>
      <c r="H9" s="3">
        <v>117858331</v>
      </c>
    </row>
    <row r="10" spans="1:9" x14ac:dyDescent="0.25">
      <c r="A10" s="2" t="s">
        <v>41</v>
      </c>
      <c r="B10" s="3"/>
      <c r="C10" s="3"/>
    </row>
    <row r="11" spans="1:9" x14ac:dyDescent="0.25">
      <c r="A11" s="2" t="s">
        <v>42</v>
      </c>
      <c r="B11" s="3"/>
      <c r="C11" s="3"/>
    </row>
    <row r="12" spans="1:9" x14ac:dyDescent="0.25">
      <c r="A12" s="2"/>
      <c r="B12" s="3"/>
      <c r="C12" s="3"/>
    </row>
    <row r="13" spans="1:9" x14ac:dyDescent="0.25">
      <c r="A13" s="18" t="s">
        <v>95</v>
      </c>
      <c r="B13" s="4">
        <f t="shared" ref="B13" si="1">SUM(B14:B23)</f>
        <v>1162871753</v>
      </c>
      <c r="C13" s="4">
        <f>SUM(C14:C23)</f>
        <v>1505622501</v>
      </c>
      <c r="D13" s="4">
        <f>SUM(D14:D23)</f>
        <v>1645137390</v>
      </c>
      <c r="E13" s="4">
        <f>SUM(E14:E23)</f>
        <v>1653090414</v>
      </c>
      <c r="F13" s="4">
        <f>SUM(F14:F23)</f>
        <v>1746296938</v>
      </c>
      <c r="G13" s="4">
        <f t="shared" ref="G13:I13" si="2">SUM(G14:G23)</f>
        <v>1867173989</v>
      </c>
      <c r="H13" s="4">
        <f t="shared" si="2"/>
        <v>1952910356</v>
      </c>
      <c r="I13" s="4">
        <f t="shared" si="2"/>
        <v>0</v>
      </c>
    </row>
    <row r="14" spans="1:9" x14ac:dyDescent="0.25">
      <c r="A14" t="s">
        <v>1</v>
      </c>
      <c r="B14" s="3">
        <v>480198671</v>
      </c>
      <c r="C14" s="3">
        <v>404443116</v>
      </c>
      <c r="D14" s="3">
        <v>495825851</v>
      </c>
      <c r="E14" s="12">
        <v>500698671</v>
      </c>
      <c r="F14" s="15">
        <v>530941589</v>
      </c>
      <c r="G14" s="3">
        <v>517919824</v>
      </c>
      <c r="H14" s="3">
        <v>502929046</v>
      </c>
    </row>
    <row r="15" spans="1:9" x14ac:dyDescent="0.25">
      <c r="A15" s="2" t="s">
        <v>34</v>
      </c>
      <c r="B15" s="3"/>
      <c r="C15" s="3"/>
      <c r="D15" s="3"/>
      <c r="F15" s="15"/>
    </row>
    <row r="16" spans="1:9" x14ac:dyDescent="0.25">
      <c r="A16" t="s">
        <v>28</v>
      </c>
      <c r="B16" s="3">
        <v>179337070</v>
      </c>
      <c r="C16" s="3">
        <v>252632328</v>
      </c>
      <c r="D16" s="3">
        <v>327265724</v>
      </c>
      <c r="E16" s="12">
        <v>368500040</v>
      </c>
      <c r="F16" s="15">
        <v>197488663</v>
      </c>
      <c r="G16" s="3">
        <v>478108855</v>
      </c>
      <c r="H16" s="3">
        <v>405760658</v>
      </c>
    </row>
    <row r="17" spans="1:9" x14ac:dyDescent="0.25">
      <c r="A17" t="s">
        <v>65</v>
      </c>
      <c r="B17" s="3"/>
      <c r="C17" s="3">
        <v>448155341</v>
      </c>
      <c r="D17" s="3"/>
      <c r="F17" s="15"/>
    </row>
    <row r="18" spans="1:9" x14ac:dyDescent="0.25">
      <c r="A18" t="s">
        <v>47</v>
      </c>
      <c r="B18" s="3"/>
      <c r="C18" s="3"/>
      <c r="D18" s="3">
        <v>186993946</v>
      </c>
      <c r="E18" s="12">
        <v>195040822</v>
      </c>
      <c r="F18" s="15">
        <v>340254869</v>
      </c>
      <c r="G18" s="3">
        <v>141199042</v>
      </c>
      <c r="H18" s="3">
        <v>131199042</v>
      </c>
    </row>
    <row r="19" spans="1:9" x14ac:dyDescent="0.25">
      <c r="A19" t="s">
        <v>36</v>
      </c>
      <c r="B19" s="3"/>
      <c r="C19" s="3"/>
      <c r="D19" s="3"/>
      <c r="F19" s="15"/>
    </row>
    <row r="20" spans="1:9" x14ac:dyDescent="0.25">
      <c r="A20" t="s">
        <v>2</v>
      </c>
      <c r="B20" s="3">
        <v>196787112</v>
      </c>
      <c r="C20" s="3">
        <v>178979840</v>
      </c>
      <c r="D20" s="3">
        <v>236636769</v>
      </c>
      <c r="E20" s="12">
        <v>210795995</v>
      </c>
      <c r="F20" s="15">
        <v>210247872</v>
      </c>
      <c r="G20" s="3">
        <v>230164820</v>
      </c>
      <c r="H20" s="3">
        <v>241821997</v>
      </c>
    </row>
    <row r="21" spans="1:9" x14ac:dyDescent="0.25">
      <c r="A21" t="s">
        <v>35</v>
      </c>
      <c r="B21" s="3">
        <v>267851787</v>
      </c>
      <c r="C21" s="3">
        <v>195846363</v>
      </c>
      <c r="D21" s="3">
        <v>366333545</v>
      </c>
      <c r="E21" s="12">
        <v>341943338</v>
      </c>
      <c r="F21" s="15">
        <v>420527560</v>
      </c>
      <c r="G21" s="3">
        <v>334362804</v>
      </c>
      <c r="H21" s="3">
        <v>499188082</v>
      </c>
    </row>
    <row r="22" spans="1:9" x14ac:dyDescent="0.25">
      <c r="A22" t="s">
        <v>37</v>
      </c>
      <c r="B22" s="3"/>
      <c r="C22" s="3"/>
      <c r="D22" s="3"/>
      <c r="F22" s="15"/>
    </row>
    <row r="23" spans="1:9" x14ac:dyDescent="0.25">
      <c r="A23" t="s">
        <v>27</v>
      </c>
      <c r="B23" s="3">
        <v>38697113</v>
      </c>
      <c r="C23" s="3">
        <v>25565513</v>
      </c>
      <c r="D23" s="3">
        <v>32081555</v>
      </c>
      <c r="E23" s="12">
        <v>36111548</v>
      </c>
      <c r="F23" s="15">
        <v>46836385</v>
      </c>
      <c r="G23" s="3">
        <v>165418644</v>
      </c>
      <c r="H23" s="3">
        <v>172011531</v>
      </c>
    </row>
    <row r="24" spans="1:9" x14ac:dyDescent="0.25">
      <c r="B24" s="3"/>
      <c r="C24" s="3">
        <v>0</v>
      </c>
      <c r="D24" s="3">
        <v>0</v>
      </c>
      <c r="F24" s="15"/>
    </row>
    <row r="25" spans="1:9" x14ac:dyDescent="0.25">
      <c r="A25" s="1"/>
      <c r="B25" s="4">
        <f t="shared" ref="B25:E25" si="3">B7+B13</f>
        <v>2352510550</v>
      </c>
      <c r="C25" s="4">
        <f t="shared" si="3"/>
        <v>2690339736</v>
      </c>
      <c r="D25" s="4">
        <f>D7+D13</f>
        <v>2839261822</v>
      </c>
      <c r="E25" s="4">
        <f t="shared" si="3"/>
        <v>2832041828</v>
      </c>
      <c r="F25" s="4">
        <f>F7+F13</f>
        <v>2902421860</v>
      </c>
      <c r="G25" s="4">
        <f>G7+G13</f>
        <v>2993000582</v>
      </c>
      <c r="H25" s="4">
        <f>H7+H13</f>
        <v>3090054940</v>
      </c>
    </row>
    <row r="26" spans="1:9" x14ac:dyDescent="0.25">
      <c r="B26" s="3"/>
      <c r="F26" s="15"/>
    </row>
    <row r="27" spans="1:9" ht="15.75" x14ac:dyDescent="0.25">
      <c r="A27" s="20" t="s">
        <v>96</v>
      </c>
      <c r="B27" s="3"/>
      <c r="F27" s="15"/>
    </row>
    <row r="28" spans="1:9" ht="15.75" x14ac:dyDescent="0.25">
      <c r="A28" s="21" t="s">
        <v>97</v>
      </c>
      <c r="B28" s="3"/>
      <c r="F28" s="15"/>
    </row>
    <row r="29" spans="1:9" x14ac:dyDescent="0.25">
      <c r="A29" s="18" t="s">
        <v>99</v>
      </c>
      <c r="B29" s="4">
        <f t="shared" ref="B29" si="4">SUM(B30:B32)</f>
        <v>1198577780</v>
      </c>
      <c r="C29" s="4">
        <f>SUM(C30:C32)</f>
        <v>1186952201</v>
      </c>
      <c r="D29" s="4">
        <f>SUM(D30:D32)</f>
        <v>1167555996</v>
      </c>
      <c r="E29" s="4">
        <f>SUM(E30:E32)</f>
        <v>1151537705</v>
      </c>
      <c r="F29" s="4">
        <f>SUM(F30:F32)</f>
        <v>1136357069</v>
      </c>
      <c r="G29" s="4">
        <f>SUM(G30:G32)</f>
        <v>108698080</v>
      </c>
      <c r="H29" s="4">
        <f t="shared" ref="H29:I29" si="5">SUM(H30:H32)</f>
        <v>111678818</v>
      </c>
      <c r="I29" s="4">
        <f t="shared" si="5"/>
        <v>0</v>
      </c>
    </row>
    <row r="30" spans="1:9" x14ac:dyDescent="0.25">
      <c r="A30" t="s">
        <v>7</v>
      </c>
      <c r="B30" s="3">
        <v>1146158415</v>
      </c>
      <c r="C30" s="3">
        <v>1130488917</v>
      </c>
      <c r="D30" s="3">
        <v>1099534570</v>
      </c>
      <c r="E30" s="12">
        <v>1084033179</v>
      </c>
      <c r="F30" s="15">
        <v>1062604343</v>
      </c>
      <c r="G30" s="3">
        <v>15544299</v>
      </c>
      <c r="H30" s="3">
        <v>14725148</v>
      </c>
    </row>
    <row r="31" spans="1:9" x14ac:dyDescent="0.25">
      <c r="A31" t="s">
        <v>31</v>
      </c>
      <c r="B31" s="3"/>
      <c r="C31" s="3"/>
      <c r="D31" s="3"/>
      <c r="E31" s="3"/>
      <c r="F31" s="15"/>
    </row>
    <row r="32" spans="1:9" x14ac:dyDescent="0.25">
      <c r="A32" t="s">
        <v>8</v>
      </c>
      <c r="B32" s="3">
        <v>52419365</v>
      </c>
      <c r="C32" s="3">
        <v>56463284</v>
      </c>
      <c r="D32" s="3">
        <v>68021426</v>
      </c>
      <c r="E32" s="12">
        <v>67504526</v>
      </c>
      <c r="F32" s="15">
        <v>73752726</v>
      </c>
      <c r="G32" s="3">
        <v>93153781</v>
      </c>
      <c r="H32" s="3">
        <v>96953670</v>
      </c>
    </row>
    <row r="33" spans="1:8" x14ac:dyDescent="0.25">
      <c r="B33" s="3"/>
      <c r="C33" s="3"/>
      <c r="D33" s="3"/>
      <c r="E33" s="12"/>
      <c r="F33" s="15"/>
    </row>
    <row r="34" spans="1:8" x14ac:dyDescent="0.25">
      <c r="A34" s="18" t="s">
        <v>9</v>
      </c>
      <c r="B34" s="4">
        <f t="shared" ref="B34" si="6">SUM(B35:B46)</f>
        <v>419764332</v>
      </c>
      <c r="C34" s="4">
        <f t="shared" ref="C34:H34" si="7">SUM(C35:C46)</f>
        <v>747899004</v>
      </c>
      <c r="D34" s="4">
        <f t="shared" si="7"/>
        <v>877310830</v>
      </c>
      <c r="E34" s="4">
        <f t="shared" si="7"/>
        <v>900083038</v>
      </c>
      <c r="F34" s="4">
        <f t="shared" si="7"/>
        <v>963085476</v>
      </c>
      <c r="G34" s="4">
        <f t="shared" si="7"/>
        <v>282133763</v>
      </c>
      <c r="H34" s="4">
        <f t="shared" si="7"/>
        <v>412801693</v>
      </c>
    </row>
    <row r="35" spans="1:8" x14ac:dyDescent="0.25">
      <c r="A35" t="s">
        <v>10</v>
      </c>
      <c r="B35" s="3">
        <v>48677875</v>
      </c>
      <c r="C35" s="3">
        <v>54159649</v>
      </c>
      <c r="D35" s="3">
        <v>70021141</v>
      </c>
      <c r="E35" s="12">
        <v>77859274</v>
      </c>
      <c r="F35" s="15">
        <v>86193506</v>
      </c>
      <c r="G35" s="3">
        <v>5349112</v>
      </c>
      <c r="H35" s="3">
        <v>2629992</v>
      </c>
    </row>
    <row r="36" spans="1:8" x14ac:dyDescent="0.25">
      <c r="A36" t="s">
        <v>43</v>
      </c>
      <c r="B36" s="3"/>
      <c r="C36" s="3"/>
      <c r="D36" s="3"/>
      <c r="E36" s="3"/>
      <c r="F36" s="15"/>
    </row>
    <row r="37" spans="1:8" x14ac:dyDescent="0.25">
      <c r="A37" t="s">
        <v>31</v>
      </c>
      <c r="B37" s="3"/>
      <c r="C37" s="3"/>
      <c r="D37" s="3"/>
      <c r="E37" s="3"/>
      <c r="F37" s="15"/>
    </row>
    <row r="38" spans="1:8" x14ac:dyDescent="0.25">
      <c r="A38" t="s">
        <v>38</v>
      </c>
      <c r="B38" s="3"/>
      <c r="C38" s="3"/>
      <c r="D38" s="3"/>
      <c r="E38" s="3"/>
      <c r="F38" s="15"/>
    </row>
    <row r="39" spans="1:8" x14ac:dyDescent="0.25">
      <c r="A39" t="s">
        <v>11</v>
      </c>
      <c r="B39" s="3">
        <v>212962804</v>
      </c>
      <c r="C39" s="3">
        <v>609404390</v>
      </c>
      <c r="D39" s="3">
        <v>641680039</v>
      </c>
      <c r="E39" s="12">
        <v>555273673</v>
      </c>
      <c r="F39" s="15">
        <v>568833521</v>
      </c>
      <c r="G39" s="3">
        <v>99942746</v>
      </c>
      <c r="H39" s="3">
        <v>122730656</v>
      </c>
    </row>
    <row r="40" spans="1:8" x14ac:dyDescent="0.25">
      <c r="A40" t="s">
        <v>39</v>
      </c>
      <c r="B40" s="3"/>
      <c r="C40" s="3"/>
      <c r="D40" s="3">
        <v>0</v>
      </c>
      <c r="E40" s="3">
        <v>0</v>
      </c>
      <c r="F40" s="3">
        <v>0</v>
      </c>
    </row>
    <row r="41" spans="1:8" x14ac:dyDescent="0.25">
      <c r="A41" t="s">
        <v>12</v>
      </c>
      <c r="B41" s="3"/>
      <c r="C41" s="3"/>
      <c r="D41" s="3"/>
      <c r="E41" s="3"/>
      <c r="F41" s="15"/>
    </row>
    <row r="42" spans="1:8" x14ac:dyDescent="0.25">
      <c r="A42" t="s">
        <v>13</v>
      </c>
      <c r="B42" s="3">
        <v>31319767</v>
      </c>
      <c r="C42" s="3">
        <v>3240293</v>
      </c>
      <c r="D42" s="3">
        <v>2829552</v>
      </c>
      <c r="E42" s="12">
        <v>30998821</v>
      </c>
      <c r="F42" s="15">
        <v>3409717</v>
      </c>
      <c r="G42" s="3">
        <v>3405687</v>
      </c>
      <c r="H42" s="3">
        <v>3783187</v>
      </c>
    </row>
    <row r="43" spans="1:8" x14ac:dyDescent="0.25">
      <c r="A43" t="s">
        <v>14</v>
      </c>
      <c r="B43" s="3">
        <v>2316080</v>
      </c>
      <c r="C43" s="3">
        <v>9020463</v>
      </c>
      <c r="D43" s="3">
        <v>18933767</v>
      </c>
      <c r="E43" s="12">
        <v>14837813</v>
      </c>
      <c r="F43" s="15">
        <v>18349240</v>
      </c>
    </row>
    <row r="44" spans="1:8" x14ac:dyDescent="0.25">
      <c r="A44" t="s">
        <v>44</v>
      </c>
      <c r="B44" s="3"/>
      <c r="C44" s="3">
        <v>0</v>
      </c>
      <c r="D44" s="3">
        <v>0</v>
      </c>
      <c r="E44" s="3">
        <v>0</v>
      </c>
      <c r="F44" s="15"/>
    </row>
    <row r="45" spans="1:8" x14ac:dyDescent="0.25">
      <c r="A45" t="s">
        <v>45</v>
      </c>
      <c r="B45" s="3"/>
      <c r="C45" s="3">
        <v>0</v>
      </c>
      <c r="D45" s="3">
        <v>0</v>
      </c>
      <c r="E45" s="3">
        <v>0</v>
      </c>
      <c r="F45" s="15"/>
    </row>
    <row r="46" spans="1:8" x14ac:dyDescent="0.25">
      <c r="A46" t="s">
        <v>15</v>
      </c>
      <c r="B46" s="3">
        <v>124487806</v>
      </c>
      <c r="C46" s="3">
        <v>72074209</v>
      </c>
      <c r="D46" s="3">
        <v>143846331</v>
      </c>
      <c r="E46" s="12">
        <v>221113457</v>
      </c>
      <c r="F46" s="15">
        <v>286299492</v>
      </c>
      <c r="G46" s="3">
        <v>173436218</v>
      </c>
      <c r="H46" s="3">
        <v>283657858</v>
      </c>
    </row>
    <row r="47" spans="1:8" x14ac:dyDescent="0.25">
      <c r="B47" s="4">
        <f>B34+B29</f>
        <v>1618342112</v>
      </c>
      <c r="C47" s="4">
        <f t="shared" ref="C47:H47" si="8">C34+C29</f>
        <v>1934851205</v>
      </c>
      <c r="D47" s="4">
        <f t="shared" si="8"/>
        <v>2044866826</v>
      </c>
      <c r="E47" s="4">
        <f t="shared" si="8"/>
        <v>2051620743</v>
      </c>
      <c r="F47" s="4">
        <f t="shared" si="8"/>
        <v>2099442545</v>
      </c>
      <c r="G47" s="4">
        <f t="shared" si="8"/>
        <v>390831843</v>
      </c>
      <c r="H47" s="4">
        <f t="shared" si="8"/>
        <v>524480511</v>
      </c>
    </row>
    <row r="48" spans="1:8" x14ac:dyDescent="0.25">
      <c r="B48" s="4"/>
      <c r="C48" s="4"/>
      <c r="D48" s="4"/>
      <c r="E48" s="4"/>
      <c r="F48" s="4"/>
    </row>
    <row r="49" spans="1:8" x14ac:dyDescent="0.25">
      <c r="A49" s="18" t="s">
        <v>98</v>
      </c>
      <c r="B49" s="4">
        <f t="shared" ref="B49" si="9">SUM(B50:B54)</f>
        <v>734168438</v>
      </c>
      <c r="C49" s="4">
        <f t="shared" ref="C49:H49" si="10">SUM(C50:C54)</f>
        <v>755488529</v>
      </c>
      <c r="D49" s="4">
        <f t="shared" si="10"/>
        <v>794394996</v>
      </c>
      <c r="E49" s="4">
        <f t="shared" si="10"/>
        <v>780421084</v>
      </c>
      <c r="F49" s="4">
        <f t="shared" si="10"/>
        <v>802979314</v>
      </c>
      <c r="G49" s="4">
        <f t="shared" si="10"/>
        <v>2602168740</v>
      </c>
      <c r="H49" s="4">
        <f t="shared" si="10"/>
        <v>2565574429</v>
      </c>
    </row>
    <row r="50" spans="1:8" x14ac:dyDescent="0.25">
      <c r="A50" t="s">
        <v>6</v>
      </c>
      <c r="B50" s="3">
        <v>110000000</v>
      </c>
      <c r="C50" s="3">
        <v>110000000</v>
      </c>
      <c r="D50" s="3">
        <v>110000000</v>
      </c>
      <c r="E50" s="15">
        <v>110000000</v>
      </c>
      <c r="F50" s="15">
        <v>110000000</v>
      </c>
      <c r="G50" s="3">
        <v>221000000</v>
      </c>
      <c r="H50" s="3">
        <v>221000000</v>
      </c>
    </row>
    <row r="51" spans="1:8" x14ac:dyDescent="0.25">
      <c r="A51" t="s">
        <v>102</v>
      </c>
      <c r="B51" s="3"/>
      <c r="C51" s="3"/>
      <c r="D51" s="3"/>
      <c r="E51" s="15"/>
      <c r="F51" s="15"/>
      <c r="G51" s="3">
        <v>1708395698</v>
      </c>
      <c r="H51">
        <v>1708395698</v>
      </c>
    </row>
    <row r="52" spans="1:8" x14ac:dyDescent="0.25">
      <c r="A52" t="s">
        <v>3</v>
      </c>
      <c r="B52" s="3">
        <v>12119070</v>
      </c>
      <c r="C52" s="3">
        <v>12119070</v>
      </c>
      <c r="D52" s="3">
        <v>12119070</v>
      </c>
      <c r="E52" s="15">
        <v>12119070</v>
      </c>
      <c r="F52" s="15">
        <v>12119070</v>
      </c>
      <c r="G52" s="3">
        <v>12119070</v>
      </c>
      <c r="H52" s="3">
        <v>12119070</v>
      </c>
    </row>
    <row r="53" spans="1:8" x14ac:dyDescent="0.25">
      <c r="A53" t="s">
        <v>4</v>
      </c>
      <c r="B53" s="3">
        <v>215679679</v>
      </c>
      <c r="C53" s="3">
        <v>239865977</v>
      </c>
      <c r="D53" s="3">
        <v>284361548</v>
      </c>
      <c r="E53" s="12">
        <v>385191481</v>
      </c>
      <c r="F53" s="15">
        <v>298391660</v>
      </c>
      <c r="G53" s="3">
        <v>341409208</v>
      </c>
      <c r="H53" s="3">
        <v>306668559</v>
      </c>
    </row>
    <row r="54" spans="1:8" x14ac:dyDescent="0.25">
      <c r="A54" t="s">
        <v>5</v>
      </c>
      <c r="B54" s="3">
        <v>396369689</v>
      </c>
      <c r="C54" s="3">
        <v>393503482</v>
      </c>
      <c r="D54" s="3">
        <v>387914378</v>
      </c>
      <c r="E54" s="12">
        <v>273110533</v>
      </c>
      <c r="F54" s="15">
        <v>382468584</v>
      </c>
      <c r="G54" s="3">
        <v>319244764</v>
      </c>
      <c r="H54" s="3">
        <v>317391102</v>
      </c>
    </row>
    <row r="55" spans="1:8" x14ac:dyDescent="0.25">
      <c r="A55" s="1"/>
      <c r="B55" s="4">
        <f>(B49+B29+B34)</f>
        <v>2352510550</v>
      </c>
      <c r="C55" s="4">
        <f>(C49+C29+C34)+2</f>
        <v>2690339736</v>
      </c>
      <c r="D55" s="4">
        <f>(D49+D29+D34)</f>
        <v>2839261822</v>
      </c>
      <c r="E55" s="4">
        <f>(E49+E29+E34)+1</f>
        <v>2832041828</v>
      </c>
      <c r="F55" s="4">
        <f>(F49+F29+F34)+1</f>
        <v>2902421860</v>
      </c>
      <c r="G55" s="4">
        <f>(G49+G29+G34)</f>
        <v>2993000583</v>
      </c>
      <c r="H55" s="4">
        <f>(H49+H29+H34)</f>
        <v>3090054940</v>
      </c>
    </row>
    <row r="56" spans="1:8" x14ac:dyDescent="0.25">
      <c r="A56" s="1"/>
      <c r="B56" s="3"/>
      <c r="C56" s="4"/>
      <c r="F56" s="15"/>
    </row>
    <row r="57" spans="1:8" x14ac:dyDescent="0.25">
      <c r="A57" s="16" t="s">
        <v>100</v>
      </c>
      <c r="B57" s="7">
        <f t="shared" ref="B57:H57" si="11">B49/(B50/10)</f>
        <v>66.742585272727268</v>
      </c>
      <c r="C57" s="7">
        <f t="shared" si="11"/>
        <v>68.680775363636357</v>
      </c>
      <c r="D57" s="7">
        <f t="shared" si="11"/>
        <v>72.217726909090914</v>
      </c>
      <c r="E57" s="7">
        <f t="shared" si="11"/>
        <v>70.947371272727267</v>
      </c>
      <c r="F57" s="7">
        <f t="shared" si="11"/>
        <v>72.99811945454546</v>
      </c>
      <c r="G57" s="7">
        <f t="shared" si="11"/>
        <v>117.74519185520361</v>
      </c>
      <c r="H57" s="7">
        <f t="shared" si="11"/>
        <v>116.08934067873304</v>
      </c>
    </row>
    <row r="58" spans="1:8" x14ac:dyDescent="0.25">
      <c r="A58" s="16" t="s">
        <v>101</v>
      </c>
      <c r="B58" s="4">
        <f>B50/10</f>
        <v>11000000</v>
      </c>
      <c r="C58" s="4">
        <f t="shared" ref="C58:H58" si="12">C50/10</f>
        <v>11000000</v>
      </c>
      <c r="D58" s="4">
        <f t="shared" si="12"/>
        <v>11000000</v>
      </c>
      <c r="E58" s="4">
        <f t="shared" si="12"/>
        <v>11000000</v>
      </c>
      <c r="F58" s="4">
        <f t="shared" si="12"/>
        <v>11000000</v>
      </c>
      <c r="G58" s="4">
        <f t="shared" si="12"/>
        <v>22100000</v>
      </c>
      <c r="H58" s="4">
        <f t="shared" si="12"/>
        <v>22100000</v>
      </c>
    </row>
    <row r="59" spans="1:8" x14ac:dyDescent="0.25">
      <c r="B59" s="3"/>
      <c r="C59" s="3"/>
      <c r="F59" s="15"/>
    </row>
    <row r="60" spans="1:8" x14ac:dyDescent="0.25">
      <c r="A60" s="1"/>
      <c r="B60" s="4"/>
      <c r="C60" s="4"/>
      <c r="F60" s="15"/>
    </row>
    <row r="61" spans="1:8" x14ac:dyDescent="0.25">
      <c r="A61" s="1"/>
      <c r="B61" s="3"/>
      <c r="C61" s="4"/>
      <c r="F61" s="15"/>
    </row>
    <row r="62" spans="1:8" x14ac:dyDescent="0.25">
      <c r="B62" s="3"/>
      <c r="C62" s="3"/>
      <c r="F62" s="15"/>
    </row>
    <row r="63" spans="1:8" x14ac:dyDescent="0.25">
      <c r="B63" s="3"/>
      <c r="C63" s="3"/>
    </row>
    <row r="64" spans="1:8" x14ac:dyDescent="0.25">
      <c r="A64" s="1"/>
      <c r="B64" s="4"/>
      <c r="C64" s="4"/>
    </row>
    <row r="65" spans="1:3" x14ac:dyDescent="0.25">
      <c r="B65" s="3"/>
      <c r="C65" s="3"/>
    </row>
    <row r="66" spans="1:3" x14ac:dyDescent="0.25">
      <c r="B66" s="4"/>
      <c r="C66" s="4"/>
    </row>
    <row r="67" spans="1:3" x14ac:dyDescent="0.25">
      <c r="B67" s="3"/>
      <c r="C67" s="3"/>
    </row>
    <row r="68" spans="1:3" x14ac:dyDescent="0.25">
      <c r="A68" s="1"/>
      <c r="B68" s="3"/>
      <c r="C68" s="3"/>
    </row>
    <row r="69" spans="1:3" x14ac:dyDescent="0.25">
      <c r="A69" s="2"/>
      <c r="B69" s="3"/>
      <c r="C69" s="3"/>
    </row>
    <row r="70" spans="1:3" x14ac:dyDescent="0.25">
      <c r="A70" s="2"/>
      <c r="B70" s="3"/>
      <c r="C70" s="3"/>
    </row>
    <row r="71" spans="1:3" x14ac:dyDescent="0.25">
      <c r="A71" s="2"/>
      <c r="B71" s="3"/>
      <c r="C71" s="3"/>
    </row>
    <row r="72" spans="1:3" x14ac:dyDescent="0.25">
      <c r="A72" s="1"/>
      <c r="B72" s="4"/>
      <c r="C72" s="4"/>
    </row>
    <row r="73" spans="1:3" x14ac:dyDescent="0.25">
      <c r="B73" s="3"/>
      <c r="C73" s="3"/>
    </row>
    <row r="74" spans="1:3" x14ac:dyDescent="0.25">
      <c r="A74" s="1"/>
      <c r="B74" s="4"/>
      <c r="C74" s="4"/>
    </row>
    <row r="75" spans="1:3" x14ac:dyDescent="0.25">
      <c r="B75" s="3"/>
      <c r="C75" s="3"/>
    </row>
    <row r="76" spans="1:3" x14ac:dyDescent="0.25">
      <c r="A76" s="1"/>
      <c r="B76" s="4"/>
      <c r="C76" s="3"/>
    </row>
    <row r="77" spans="1:3" x14ac:dyDescent="0.25">
      <c r="A77" s="1"/>
      <c r="B77" s="3"/>
      <c r="C77" s="3"/>
    </row>
    <row r="78" spans="1:3" x14ac:dyDescent="0.25">
      <c r="A78" s="1"/>
      <c r="B78" s="4"/>
      <c r="C78" s="4"/>
    </row>
    <row r="79" spans="1:3" x14ac:dyDescent="0.25">
      <c r="B79" s="3"/>
      <c r="C79" s="3"/>
    </row>
    <row r="80" spans="1:3" x14ac:dyDescent="0.25">
      <c r="A80" s="1"/>
      <c r="B80" s="3"/>
      <c r="C80" s="3"/>
    </row>
    <row r="81" spans="1:3" x14ac:dyDescent="0.25">
      <c r="A81" s="2"/>
      <c r="B81" s="3"/>
      <c r="C81" s="3"/>
    </row>
    <row r="82" spans="1:3" x14ac:dyDescent="0.25">
      <c r="A82" s="2"/>
      <c r="B82" s="3"/>
      <c r="C82" s="3"/>
    </row>
    <row r="83" spans="1:3" x14ac:dyDescent="0.25">
      <c r="A83" s="2"/>
      <c r="B83" s="3"/>
      <c r="C83" s="3"/>
    </row>
    <row r="84" spans="1:3" x14ac:dyDescent="0.25">
      <c r="A84" s="2"/>
      <c r="B84" s="3"/>
      <c r="C84" s="3"/>
    </row>
    <row r="85" spans="1:3" x14ac:dyDescent="0.25">
      <c r="A85" s="1"/>
      <c r="B85" s="4"/>
      <c r="C85" s="4"/>
    </row>
    <row r="86" spans="1:3" x14ac:dyDescent="0.25">
      <c r="A86" s="1"/>
      <c r="B86" s="4"/>
      <c r="C86" s="4"/>
    </row>
    <row r="87" spans="1:3" x14ac:dyDescent="0.25">
      <c r="A87" s="2"/>
      <c r="B87" s="4"/>
      <c r="C87" s="4"/>
    </row>
    <row r="88" spans="1:3" x14ac:dyDescent="0.25">
      <c r="A88" s="2"/>
      <c r="B88" s="4"/>
      <c r="C88" s="4"/>
    </row>
    <row r="89" spans="1:3" x14ac:dyDescent="0.25">
      <c r="A89" s="1"/>
      <c r="B89" s="4"/>
      <c r="C89" s="4"/>
    </row>
    <row r="90" spans="1:3" x14ac:dyDescent="0.25">
      <c r="A90" s="1"/>
      <c r="B90" s="3"/>
      <c r="C90" s="3"/>
    </row>
    <row r="91" spans="1:3" x14ac:dyDescent="0.25">
      <c r="A91" s="2"/>
      <c r="B91" s="3"/>
      <c r="C91" s="3"/>
    </row>
    <row r="92" spans="1:3" x14ac:dyDescent="0.25">
      <c r="A92" s="2"/>
      <c r="B92" s="3"/>
      <c r="C92" s="3"/>
    </row>
    <row r="93" spans="1:3" x14ac:dyDescent="0.25">
      <c r="A93" s="2"/>
      <c r="B93" s="3"/>
      <c r="C93" s="3"/>
    </row>
    <row r="94" spans="1:3" x14ac:dyDescent="0.25">
      <c r="A94" s="2"/>
      <c r="B94" s="3"/>
      <c r="C94" s="3"/>
    </row>
    <row r="95" spans="1:3" x14ac:dyDescent="0.25">
      <c r="A95" s="2"/>
      <c r="B95" s="3"/>
      <c r="C95" s="3"/>
    </row>
    <row r="96" spans="1:3" x14ac:dyDescent="0.25">
      <c r="A96" s="2"/>
      <c r="B96" s="3"/>
      <c r="C96" s="3"/>
    </row>
    <row r="97" spans="1:3" x14ac:dyDescent="0.25">
      <c r="A97" s="2"/>
      <c r="B97" s="3"/>
      <c r="C97" s="3"/>
    </row>
    <row r="98" spans="1:3" x14ac:dyDescent="0.25">
      <c r="A98" s="2"/>
      <c r="B98" s="3"/>
      <c r="C98" s="3"/>
    </row>
    <row r="99" spans="1:3" x14ac:dyDescent="0.25">
      <c r="A99" s="2"/>
      <c r="B99" s="3"/>
      <c r="C99" s="3"/>
    </row>
    <row r="100" spans="1:3" x14ac:dyDescent="0.25">
      <c r="A100" s="2"/>
      <c r="B100" s="3"/>
      <c r="C100" s="3"/>
    </row>
    <row r="101" spans="1:3" x14ac:dyDescent="0.25">
      <c r="A101" s="2"/>
      <c r="B101" s="3"/>
      <c r="C101" s="3"/>
    </row>
    <row r="102" spans="1:3" x14ac:dyDescent="0.25">
      <c r="A102" s="2"/>
      <c r="B102" s="3"/>
      <c r="C102" s="3"/>
    </row>
    <row r="103" spans="1:3" x14ac:dyDescent="0.25">
      <c r="A103" s="2"/>
      <c r="B103" s="3"/>
      <c r="C103" s="3"/>
    </row>
    <row r="104" spans="1:3" x14ac:dyDescent="0.25">
      <c r="A104" s="1"/>
      <c r="B104" s="4"/>
      <c r="C104" s="4"/>
    </row>
    <row r="105" spans="1:3" x14ac:dyDescent="0.25">
      <c r="A105" s="2"/>
      <c r="B105" s="4"/>
      <c r="C105" s="4"/>
    </row>
    <row r="106" spans="1:3" x14ac:dyDescent="0.25">
      <c r="A106" s="2"/>
      <c r="B106" s="3"/>
      <c r="C106" s="3"/>
    </row>
    <row r="107" spans="1:3" x14ac:dyDescent="0.25">
      <c r="A107" s="2"/>
      <c r="B107" s="4"/>
      <c r="C107" s="4"/>
    </row>
    <row r="108" spans="1:3" x14ac:dyDescent="0.25">
      <c r="A108" s="2"/>
      <c r="C108" s="3"/>
    </row>
    <row r="110" spans="1:3" x14ac:dyDescent="0.25">
      <c r="A110" s="1"/>
      <c r="B110" s="4"/>
      <c r="C11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pane xSplit="1" ySplit="6" topLeftCell="G16" activePane="bottomRight" state="frozen"/>
      <selection pane="topRight" activeCell="B1" sqref="B1"/>
      <selection pane="bottomLeft" activeCell="A4" sqref="A4"/>
      <selection pane="bottomRight" activeCell="H25" sqref="H25"/>
    </sheetView>
  </sheetViews>
  <sheetFormatPr defaultRowHeight="15" x14ac:dyDescent="0.25"/>
  <cols>
    <col min="1" max="1" width="40.28515625" bestFit="1" customWidth="1"/>
    <col min="2" max="3" width="14.42578125" bestFit="1" customWidth="1"/>
    <col min="4" max="4" width="15.140625" bestFit="1" customWidth="1"/>
    <col min="5" max="5" width="14.28515625" bestFit="1" customWidth="1"/>
    <col min="6" max="6" width="15" bestFit="1" customWidth="1"/>
    <col min="7" max="7" width="17.42578125" bestFit="1" customWidth="1"/>
    <col min="8" max="8" width="12.5703125" bestFit="1" customWidth="1"/>
  </cols>
  <sheetData>
    <row r="1" spans="1:10" ht="15.75" x14ac:dyDescent="0.25">
      <c r="A1" s="9" t="s">
        <v>0</v>
      </c>
      <c r="B1" s="3"/>
      <c r="C1" s="3"/>
      <c r="D1" s="3"/>
      <c r="E1" s="3"/>
      <c r="F1" s="3"/>
    </row>
    <row r="2" spans="1:10" x14ac:dyDescent="0.25">
      <c r="A2" s="1" t="s">
        <v>80</v>
      </c>
      <c r="B2" s="3"/>
      <c r="C2" s="3"/>
      <c r="D2" s="3"/>
      <c r="E2" s="3"/>
      <c r="F2" s="3"/>
    </row>
    <row r="3" spans="1:10" x14ac:dyDescent="0.25">
      <c r="A3" s="1" t="s">
        <v>70</v>
      </c>
      <c r="B3" s="3"/>
      <c r="C3" s="3"/>
      <c r="D3" s="3"/>
      <c r="E3" s="3"/>
      <c r="F3" s="3"/>
    </row>
    <row r="4" spans="1:10" x14ac:dyDescent="0.25">
      <c r="B4" s="3"/>
      <c r="C4" s="3"/>
      <c r="D4" s="3"/>
      <c r="E4" s="3"/>
      <c r="F4" s="3"/>
    </row>
    <row r="5" spans="1:10" ht="15.75" x14ac:dyDescent="0.25">
      <c r="A5" s="16"/>
      <c r="B5" s="13" t="s">
        <v>55</v>
      </c>
      <c r="C5" s="13" t="s">
        <v>56</v>
      </c>
      <c r="D5" s="13" t="s">
        <v>57</v>
      </c>
      <c r="E5" s="13" t="s">
        <v>55</v>
      </c>
      <c r="F5" s="13" t="s">
        <v>56</v>
      </c>
      <c r="G5" s="13" t="s">
        <v>57</v>
      </c>
      <c r="H5" s="13" t="s">
        <v>55</v>
      </c>
    </row>
    <row r="6" spans="1:10" ht="15.75" x14ac:dyDescent="0.25">
      <c r="B6" s="14">
        <v>43100</v>
      </c>
      <c r="C6" s="14">
        <v>43190</v>
      </c>
      <c r="D6" s="14">
        <v>43373</v>
      </c>
      <c r="E6" s="14">
        <v>43465</v>
      </c>
      <c r="F6" s="14">
        <v>43555</v>
      </c>
      <c r="G6" s="22">
        <v>43738</v>
      </c>
      <c r="H6" s="23">
        <v>43830</v>
      </c>
    </row>
    <row r="7" spans="1:10" x14ac:dyDescent="0.25">
      <c r="A7" s="16" t="s">
        <v>81</v>
      </c>
      <c r="B7" s="4">
        <v>613648835</v>
      </c>
      <c r="C7" s="4">
        <v>1097104356</v>
      </c>
      <c r="D7" s="4">
        <v>345527394</v>
      </c>
      <c r="E7" s="4">
        <v>690050597</v>
      </c>
      <c r="F7" s="4">
        <v>1223707374</v>
      </c>
      <c r="G7" s="15">
        <v>397650543</v>
      </c>
      <c r="H7" s="4">
        <v>803867163</v>
      </c>
    </row>
    <row r="8" spans="1:10" x14ac:dyDescent="0.25">
      <c r="A8" t="s">
        <v>82</v>
      </c>
      <c r="B8" s="3">
        <v>429526524</v>
      </c>
      <c r="C8" s="3">
        <v>774943452</v>
      </c>
      <c r="D8" s="3">
        <v>237672657</v>
      </c>
      <c r="E8" s="3">
        <v>488995618</v>
      </c>
      <c r="F8" s="3">
        <v>872344063</v>
      </c>
      <c r="G8" s="15">
        <v>289874485</v>
      </c>
      <c r="H8" s="3">
        <v>609187177</v>
      </c>
    </row>
    <row r="9" spans="1:10" x14ac:dyDescent="0.25">
      <c r="A9" s="16" t="s">
        <v>29</v>
      </c>
      <c r="B9" s="4">
        <f t="shared" ref="B9:J9" si="0">B7-B8</f>
        <v>184122311</v>
      </c>
      <c r="C9" s="4">
        <f t="shared" si="0"/>
        <v>322160904</v>
      </c>
      <c r="D9" s="4">
        <f t="shared" si="0"/>
        <v>107854737</v>
      </c>
      <c r="E9" s="4">
        <f>E7-E8</f>
        <v>201054979</v>
      </c>
      <c r="F9" s="4">
        <f t="shared" si="0"/>
        <v>351363311</v>
      </c>
      <c r="G9" s="4">
        <f t="shared" si="0"/>
        <v>107776058</v>
      </c>
      <c r="H9" s="4">
        <f t="shared" si="0"/>
        <v>194679986</v>
      </c>
      <c r="I9" s="4">
        <f t="shared" si="0"/>
        <v>0</v>
      </c>
      <c r="J9" s="4">
        <f t="shared" si="0"/>
        <v>0</v>
      </c>
    </row>
    <row r="10" spans="1:10" x14ac:dyDescent="0.25">
      <c r="A10" s="16" t="s">
        <v>83</v>
      </c>
      <c r="B10" s="4">
        <f t="shared" ref="B10:H10" si="1">B11+B12</f>
        <v>71299827</v>
      </c>
      <c r="C10" s="4">
        <f t="shared" si="1"/>
        <v>134234956</v>
      </c>
      <c r="D10" s="4">
        <f t="shared" si="1"/>
        <v>45040433</v>
      </c>
      <c r="E10" s="4">
        <f>E11+E12</f>
        <v>76014046</v>
      </c>
      <c r="F10" s="4">
        <f t="shared" si="1"/>
        <v>140704020</v>
      </c>
      <c r="G10" s="4">
        <f t="shared" si="1"/>
        <v>49572936</v>
      </c>
      <c r="H10" s="4">
        <f t="shared" si="1"/>
        <v>92584270</v>
      </c>
    </row>
    <row r="11" spans="1:10" x14ac:dyDescent="0.25">
      <c r="A11" t="s">
        <v>16</v>
      </c>
      <c r="B11" s="3">
        <v>31433620</v>
      </c>
      <c r="C11" s="3">
        <v>62990414</v>
      </c>
      <c r="D11" s="3">
        <v>18361572</v>
      </c>
      <c r="E11" s="3">
        <v>32573338</v>
      </c>
      <c r="F11" s="3">
        <v>68232244</v>
      </c>
      <c r="G11" s="3">
        <v>24295144</v>
      </c>
      <c r="H11" s="4">
        <v>46204431</v>
      </c>
    </row>
    <row r="12" spans="1:10" x14ac:dyDescent="0.25">
      <c r="A12" t="s">
        <v>30</v>
      </c>
      <c r="B12" s="3">
        <v>39866207</v>
      </c>
      <c r="C12" s="3">
        <v>71244542</v>
      </c>
      <c r="D12" s="3">
        <v>26678861</v>
      </c>
      <c r="E12" s="3">
        <v>43440708</v>
      </c>
      <c r="F12" s="3">
        <v>72471776</v>
      </c>
      <c r="G12" s="3">
        <v>25277792</v>
      </c>
      <c r="H12" s="4">
        <v>46379839</v>
      </c>
    </row>
    <row r="13" spans="1:10" x14ac:dyDescent="0.25">
      <c r="A13" s="16" t="s">
        <v>84</v>
      </c>
      <c r="B13" s="4">
        <f t="shared" ref="B13:D13" si="2">B9-B10</f>
        <v>112822484</v>
      </c>
      <c r="C13" s="4">
        <f t="shared" si="2"/>
        <v>187925948</v>
      </c>
      <c r="D13" s="4">
        <f t="shared" si="2"/>
        <v>62814304</v>
      </c>
      <c r="E13" s="4">
        <f>E9-E10</f>
        <v>125040933</v>
      </c>
      <c r="F13" s="4">
        <f>F9-F10</f>
        <v>210659291</v>
      </c>
      <c r="G13" s="4">
        <f>G9-G10</f>
        <v>58203122</v>
      </c>
      <c r="H13" s="4">
        <f>H9-H10</f>
        <v>102095716</v>
      </c>
    </row>
    <row r="14" spans="1:10" x14ac:dyDescent="0.25">
      <c r="A14" s="17" t="s">
        <v>85</v>
      </c>
      <c r="B14" s="4"/>
      <c r="C14" s="4"/>
      <c r="D14" s="4"/>
      <c r="E14" s="4"/>
      <c r="F14" s="4"/>
    </row>
    <row r="15" spans="1:10" x14ac:dyDescent="0.25">
      <c r="A15" t="s">
        <v>17</v>
      </c>
      <c r="B15" s="3">
        <v>2222677</v>
      </c>
      <c r="C15" s="3">
        <v>2648180</v>
      </c>
      <c r="D15" s="3">
        <v>425460</v>
      </c>
      <c r="E15" s="3">
        <v>713251</v>
      </c>
      <c r="F15" s="3">
        <v>1200985</v>
      </c>
      <c r="G15" s="3">
        <v>682610</v>
      </c>
      <c r="H15" s="3">
        <v>1881054</v>
      </c>
    </row>
    <row r="16" spans="1:10" x14ac:dyDescent="0.25">
      <c r="A16" t="s">
        <v>18</v>
      </c>
      <c r="B16" s="3">
        <v>77113380</v>
      </c>
      <c r="C16" s="3">
        <v>116148844</v>
      </c>
      <c r="D16" s="3">
        <v>44079917</v>
      </c>
      <c r="E16" s="4">
        <v>78834147</v>
      </c>
      <c r="F16" s="3">
        <v>124206393</v>
      </c>
      <c r="G16" s="3">
        <v>3739037</v>
      </c>
      <c r="H16" s="4">
        <v>5297924</v>
      </c>
    </row>
    <row r="17" spans="1:8" x14ac:dyDescent="0.25">
      <c r="A17" s="2" t="s">
        <v>46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H17" s="3"/>
    </row>
    <row r="18" spans="1:8" x14ac:dyDescent="0.25">
      <c r="A18" s="2" t="s">
        <v>41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H18" s="3"/>
    </row>
    <row r="19" spans="1:8" x14ac:dyDescent="0.25">
      <c r="A19" s="2" t="s">
        <v>42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H19" s="3"/>
    </row>
    <row r="20" spans="1:8" x14ac:dyDescent="0.25">
      <c r="A20" s="16" t="s">
        <v>86</v>
      </c>
      <c r="B20" s="4">
        <f t="shared" ref="B20:H20" si="3">B13+B15-B16-B17-B18-B19</f>
        <v>37931781</v>
      </c>
      <c r="C20" s="4">
        <f t="shared" si="3"/>
        <v>74425284</v>
      </c>
      <c r="D20" s="4">
        <f t="shared" si="3"/>
        <v>19159847</v>
      </c>
      <c r="E20" s="4">
        <f t="shared" si="3"/>
        <v>46920037</v>
      </c>
      <c r="F20" s="4">
        <f t="shared" si="3"/>
        <v>87653883</v>
      </c>
      <c r="G20" s="4">
        <f t="shared" si="3"/>
        <v>55146695</v>
      </c>
      <c r="H20" s="4">
        <f t="shared" si="3"/>
        <v>98678846</v>
      </c>
    </row>
    <row r="21" spans="1:8" x14ac:dyDescent="0.25">
      <c r="A21" t="s">
        <v>19</v>
      </c>
      <c r="B21" s="3">
        <v>1806275</v>
      </c>
      <c r="C21" s="3">
        <v>3544061</v>
      </c>
      <c r="D21" s="3">
        <v>912374</v>
      </c>
      <c r="E21" s="3">
        <v>2234287</v>
      </c>
      <c r="F21" s="3">
        <v>4173994</v>
      </c>
      <c r="G21" s="3">
        <v>2626033</v>
      </c>
      <c r="H21" s="3">
        <v>4698993</v>
      </c>
    </row>
    <row r="22" spans="1:8" x14ac:dyDescent="0.25">
      <c r="A22" s="16" t="s">
        <v>87</v>
      </c>
      <c r="B22" s="4">
        <f t="shared" ref="B22:H22" si="4">B20-B21</f>
        <v>36125506</v>
      </c>
      <c r="C22" s="4">
        <f t="shared" si="4"/>
        <v>70881223</v>
      </c>
      <c r="D22" s="4">
        <f t="shared" si="4"/>
        <v>18247473</v>
      </c>
      <c r="E22" s="4">
        <f t="shared" si="4"/>
        <v>44685750</v>
      </c>
      <c r="F22" s="4">
        <f t="shared" si="4"/>
        <v>83479889</v>
      </c>
      <c r="G22" s="4">
        <f t="shared" si="4"/>
        <v>52520662</v>
      </c>
      <c r="H22" s="4">
        <f t="shared" si="4"/>
        <v>93979853</v>
      </c>
    </row>
    <row r="23" spans="1:8" x14ac:dyDescent="0.25">
      <c r="A23" s="18" t="s">
        <v>88</v>
      </c>
      <c r="B23" s="4"/>
      <c r="C23" s="4"/>
      <c r="D23" s="4"/>
      <c r="E23" s="4"/>
      <c r="F23" s="4"/>
    </row>
    <row r="24" spans="1:8" x14ac:dyDescent="0.25">
      <c r="A24" t="s">
        <v>20</v>
      </c>
      <c r="B24" s="3">
        <v>12242825</v>
      </c>
      <c r="C24" s="3">
        <v>24782762</v>
      </c>
      <c r="D24" s="3">
        <v>7248796</v>
      </c>
      <c r="E24" s="3">
        <v>14575894</v>
      </c>
      <c r="F24" s="3">
        <v>29450354</v>
      </c>
      <c r="G24" s="3">
        <v>25518043</v>
      </c>
      <c r="H24" s="3">
        <v>36842886</v>
      </c>
    </row>
    <row r="25" spans="1:8" x14ac:dyDescent="0.25">
      <c r="A25" s="16" t="s">
        <v>89</v>
      </c>
      <c r="B25" s="4">
        <f t="shared" ref="B25:G25" si="5">B22-B24</f>
        <v>23882681</v>
      </c>
      <c r="C25" s="4">
        <f t="shared" si="5"/>
        <v>46098461</v>
      </c>
      <c r="D25" s="4">
        <f t="shared" si="5"/>
        <v>10998677</v>
      </c>
      <c r="E25" s="4">
        <f t="shared" si="5"/>
        <v>30109856</v>
      </c>
      <c r="F25" s="4">
        <f t="shared" si="5"/>
        <v>54029535</v>
      </c>
      <c r="G25" s="4">
        <f t="shared" si="5"/>
        <v>27002619</v>
      </c>
      <c r="H25" s="4">
        <f>H22-H24</f>
        <v>57136967</v>
      </c>
    </row>
    <row r="27" spans="1:8" x14ac:dyDescent="0.25">
      <c r="A27" s="16" t="s">
        <v>90</v>
      </c>
      <c r="B27" s="8">
        <f>B25/('1'!B50/10)</f>
        <v>2.171152818181818</v>
      </c>
      <c r="C27" s="8">
        <f>C25/('1'!C50/10)</f>
        <v>4.1907691818181823</v>
      </c>
      <c r="D27" s="8">
        <f>D25/('1'!D50/10)</f>
        <v>0.99987972727272723</v>
      </c>
      <c r="E27" s="8">
        <f>E25/('1'!E50/10)</f>
        <v>2.7372596363636363</v>
      </c>
      <c r="F27" s="8">
        <f>F25/('1'!F50/10)</f>
        <v>4.9117759090909088</v>
      </c>
      <c r="G27" s="8">
        <f>G25/('1'!G50/10)</f>
        <v>1.2218379638009049</v>
      </c>
      <c r="H27" s="8">
        <f>H25/('1'!H50/10)</f>
        <v>2.5853831221719457</v>
      </c>
    </row>
    <row r="28" spans="1:8" x14ac:dyDescent="0.25">
      <c r="A28" s="17" t="s">
        <v>91</v>
      </c>
      <c r="B28" s="3">
        <f>'1'!B50/10</f>
        <v>11000000</v>
      </c>
      <c r="C28" s="3">
        <f>'1'!C50/10</f>
        <v>11000000</v>
      </c>
      <c r="D28" s="3">
        <f>'1'!D50/10</f>
        <v>11000000</v>
      </c>
      <c r="E28" s="3">
        <f>'1'!E50/10</f>
        <v>11000000</v>
      </c>
      <c r="F28" s="3">
        <f>'1'!F50/10</f>
        <v>11000000</v>
      </c>
      <c r="G28" s="3">
        <f>'1'!G50/10</f>
        <v>22100000</v>
      </c>
      <c r="H28" s="3">
        <f>'1'!H50/10</f>
        <v>22100000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pane xSplit="1" ySplit="5" topLeftCell="H26" activePane="bottomRight" state="frozen"/>
      <selection pane="topRight" activeCell="B1" sqref="B1"/>
      <selection pane="bottomLeft" activeCell="A4" sqref="A4"/>
      <selection pane="bottomRight" activeCell="N38" sqref="N38"/>
    </sheetView>
  </sheetViews>
  <sheetFormatPr defaultRowHeight="15" x14ac:dyDescent="0.25"/>
  <cols>
    <col min="1" max="1" width="36.7109375" customWidth="1"/>
    <col min="2" max="3" width="14.28515625" bestFit="1" customWidth="1"/>
    <col min="4" max="7" width="15" bestFit="1" customWidth="1"/>
    <col min="8" max="8" width="14.28515625" bestFit="1" customWidth="1"/>
  </cols>
  <sheetData>
    <row r="1" spans="1:8" ht="15.75" x14ac:dyDescent="0.25">
      <c r="A1" s="9" t="s">
        <v>0</v>
      </c>
    </row>
    <row r="2" spans="1:8" x14ac:dyDescent="0.25">
      <c r="A2" s="1" t="s">
        <v>71</v>
      </c>
    </row>
    <row r="3" spans="1:8" x14ac:dyDescent="0.25">
      <c r="A3" s="1" t="s">
        <v>70</v>
      </c>
    </row>
    <row r="4" spans="1:8" ht="15.75" x14ac:dyDescent="0.25">
      <c r="A4" s="6"/>
      <c r="B4" s="13" t="s">
        <v>55</v>
      </c>
      <c r="C4" s="13" t="s">
        <v>56</v>
      </c>
      <c r="D4" s="13" t="s">
        <v>57</v>
      </c>
      <c r="E4" s="13" t="s">
        <v>55</v>
      </c>
      <c r="F4" s="13" t="s">
        <v>56</v>
      </c>
      <c r="G4" s="13" t="s">
        <v>57</v>
      </c>
      <c r="H4" s="13" t="s">
        <v>55</v>
      </c>
    </row>
    <row r="5" spans="1:8" ht="15.75" x14ac:dyDescent="0.25">
      <c r="A5" s="6"/>
      <c r="B5" s="14">
        <v>43100</v>
      </c>
      <c r="C5" s="14">
        <v>43190</v>
      </c>
      <c r="D5" s="14">
        <v>43373</v>
      </c>
      <c r="E5" s="14">
        <v>43465</v>
      </c>
      <c r="F5" s="14">
        <v>43555</v>
      </c>
      <c r="G5" s="23">
        <v>43738</v>
      </c>
      <c r="H5" s="23">
        <v>43830</v>
      </c>
    </row>
    <row r="6" spans="1:8" x14ac:dyDescent="0.25">
      <c r="A6" s="16" t="s">
        <v>72</v>
      </c>
      <c r="B6" s="3"/>
      <c r="C6" s="3"/>
      <c r="D6" s="3"/>
    </row>
    <row r="7" spans="1:8" x14ac:dyDescent="0.25">
      <c r="A7" s="2" t="s">
        <v>21</v>
      </c>
      <c r="B7" s="3">
        <v>723250501</v>
      </c>
      <c r="C7" s="3">
        <v>1319039216</v>
      </c>
      <c r="D7" s="3">
        <v>356529718</v>
      </c>
      <c r="E7" s="3">
        <v>767849707</v>
      </c>
      <c r="F7" s="3">
        <v>1272829144</v>
      </c>
      <c r="G7" s="3">
        <v>494461547</v>
      </c>
      <c r="H7" s="3">
        <v>787963052</v>
      </c>
    </row>
    <row r="8" spans="1:8" x14ac:dyDescent="0.25">
      <c r="A8" s="2" t="s">
        <v>58</v>
      </c>
      <c r="B8" s="3"/>
      <c r="C8" s="3"/>
      <c r="D8" s="3"/>
      <c r="E8" s="3">
        <v>713251</v>
      </c>
      <c r="F8" s="3">
        <v>937873</v>
      </c>
    </row>
    <row r="9" spans="1:8" x14ac:dyDescent="0.25">
      <c r="A9" s="2" t="s">
        <v>22</v>
      </c>
      <c r="B9" s="3">
        <v>-528973279</v>
      </c>
      <c r="C9" s="3">
        <v>-932302850</v>
      </c>
      <c r="D9" s="3">
        <v>-295740857</v>
      </c>
      <c r="E9" s="3">
        <v>-559121033</v>
      </c>
      <c r="F9" s="3">
        <v>-785450065</v>
      </c>
      <c r="G9" s="3">
        <v>-694124536</v>
      </c>
      <c r="H9" s="3">
        <v>-913762724</v>
      </c>
    </row>
    <row r="10" spans="1:8" x14ac:dyDescent="0.25">
      <c r="A10" s="2" t="s">
        <v>40</v>
      </c>
      <c r="B10" s="3"/>
      <c r="C10" s="3"/>
      <c r="D10" s="3"/>
    </row>
    <row r="11" spans="1:8" x14ac:dyDescent="0.25">
      <c r="A11" s="2" t="s">
        <v>23</v>
      </c>
      <c r="B11" s="3">
        <v>-18242732</v>
      </c>
      <c r="C11" s="3">
        <v>-17073970</v>
      </c>
      <c r="D11" s="3">
        <v>-5811778</v>
      </c>
      <c r="E11" s="3">
        <v>-21000406</v>
      </c>
      <c r="F11" s="3">
        <v>-56924229</v>
      </c>
      <c r="G11" s="3">
        <v>-11154714</v>
      </c>
      <c r="H11" s="3">
        <v>-22011891</v>
      </c>
    </row>
    <row r="12" spans="1:8" x14ac:dyDescent="0.25">
      <c r="A12" s="1"/>
      <c r="B12" s="4">
        <f t="shared" ref="B12:C12" si="0">SUM(B7:B11)</f>
        <v>176034490</v>
      </c>
      <c r="C12" s="4">
        <f t="shared" si="0"/>
        <v>369662396</v>
      </c>
      <c r="D12" s="4">
        <f>SUM(D7:D11)</f>
        <v>54977083</v>
      </c>
      <c r="E12" s="4">
        <f>SUM(E7:E11)</f>
        <v>188441519</v>
      </c>
      <c r="F12" s="4">
        <f>SUM(F7:F11)</f>
        <v>431392723</v>
      </c>
      <c r="G12" s="4">
        <f>SUM(G7:G11)</f>
        <v>-210817703</v>
      </c>
      <c r="H12" s="4">
        <f>SUM(H7:H11)</f>
        <v>-147811563</v>
      </c>
    </row>
    <row r="13" spans="1:8" x14ac:dyDescent="0.25">
      <c r="A13" s="16" t="s">
        <v>73</v>
      </c>
      <c r="B13" s="4"/>
      <c r="C13" s="4"/>
      <c r="D13" s="4"/>
    </row>
    <row r="14" spans="1:8" x14ac:dyDescent="0.25">
      <c r="A14" s="2" t="s">
        <v>32</v>
      </c>
      <c r="B14" s="5"/>
      <c r="C14" s="5">
        <v>-56848153</v>
      </c>
      <c r="D14" s="5">
        <v>-5752060</v>
      </c>
      <c r="E14" s="2"/>
      <c r="F14" s="2"/>
      <c r="G14" s="15">
        <v>-16421784</v>
      </c>
    </row>
    <row r="15" spans="1:8" x14ac:dyDescent="0.25">
      <c r="A15" s="2" t="s">
        <v>48</v>
      </c>
      <c r="B15" s="5">
        <v>-43307436</v>
      </c>
      <c r="C15" s="5"/>
      <c r="D15" s="5"/>
      <c r="E15" s="5">
        <v>-12609735</v>
      </c>
      <c r="F15" s="5">
        <v>-15596483</v>
      </c>
      <c r="G15" s="5">
        <v>58647261</v>
      </c>
      <c r="H15" s="5">
        <v>-41456028</v>
      </c>
    </row>
    <row r="16" spans="1:8" x14ac:dyDescent="0.25">
      <c r="A16" s="2" t="s">
        <v>33</v>
      </c>
      <c r="B16" s="5">
        <v>900000</v>
      </c>
      <c r="C16" s="5">
        <v>900000</v>
      </c>
      <c r="D16" s="5"/>
      <c r="E16" s="5"/>
      <c r="F16" s="5">
        <v>8029999</v>
      </c>
    </row>
    <row r="17" spans="1:8" x14ac:dyDescent="0.25">
      <c r="A17" s="1"/>
      <c r="B17" s="4">
        <f t="shared" ref="B17:H17" si="1">SUM(B14:B16)</f>
        <v>-42407436</v>
      </c>
      <c r="C17" s="4">
        <f t="shared" si="1"/>
        <v>-55948153</v>
      </c>
      <c r="D17" s="4">
        <f t="shared" si="1"/>
        <v>-5752060</v>
      </c>
      <c r="E17" s="4">
        <f t="shared" si="1"/>
        <v>-12609735</v>
      </c>
      <c r="F17" s="4">
        <f t="shared" si="1"/>
        <v>-7566484</v>
      </c>
      <c r="G17" s="4">
        <f t="shared" si="1"/>
        <v>42225477</v>
      </c>
      <c r="H17" s="4">
        <f t="shared" si="1"/>
        <v>-41456028</v>
      </c>
    </row>
    <row r="18" spans="1:8" x14ac:dyDescent="0.25">
      <c r="A18" s="16" t="s">
        <v>74</v>
      </c>
      <c r="B18" s="3"/>
      <c r="C18" s="3"/>
      <c r="D18" s="3"/>
    </row>
    <row r="19" spans="1:8" x14ac:dyDescent="0.25">
      <c r="A19" s="2" t="s">
        <v>59</v>
      </c>
      <c r="B19" s="3"/>
      <c r="C19" s="3"/>
      <c r="D19" s="3"/>
      <c r="E19" s="3">
        <v>-28887241</v>
      </c>
      <c r="F19" s="3">
        <v>-41981845</v>
      </c>
      <c r="G19" s="15">
        <v>-28499469</v>
      </c>
      <c r="H19" s="3">
        <v>-32037740</v>
      </c>
    </row>
    <row r="20" spans="1:8" x14ac:dyDescent="0.25">
      <c r="A20" s="2" t="s">
        <v>60</v>
      </c>
      <c r="B20" s="3"/>
      <c r="C20" s="3"/>
      <c r="D20" s="3"/>
      <c r="E20" s="3">
        <v>-51327401</v>
      </c>
      <c r="F20" s="3">
        <v>-37767553</v>
      </c>
      <c r="G20" s="15">
        <v>27281175</v>
      </c>
      <c r="H20" s="3">
        <v>50069085</v>
      </c>
    </row>
    <row r="21" spans="1:8" x14ac:dyDescent="0.25">
      <c r="A21" s="2" t="s">
        <v>61</v>
      </c>
      <c r="B21" s="3"/>
      <c r="C21" s="3"/>
      <c r="D21" s="3"/>
      <c r="E21" s="3">
        <v>-5912272</v>
      </c>
      <c r="F21" s="3">
        <v>-151126319</v>
      </c>
      <c r="H21" s="15">
        <v>10000000</v>
      </c>
    </row>
    <row r="22" spans="1:8" x14ac:dyDescent="0.25">
      <c r="A22" s="2" t="s">
        <v>24</v>
      </c>
      <c r="B22" s="3">
        <v>-4772489</v>
      </c>
      <c r="C22" s="3">
        <v>-32851963</v>
      </c>
      <c r="D22" s="3">
        <v>-2700</v>
      </c>
      <c r="E22" s="3">
        <v>-53720</v>
      </c>
      <c r="F22" s="3">
        <v>-32422535</v>
      </c>
      <c r="G22" s="3">
        <v>200000</v>
      </c>
      <c r="H22" s="3">
        <v>577500</v>
      </c>
    </row>
    <row r="23" spans="1:8" x14ac:dyDescent="0.25">
      <c r="A23" s="2" t="s">
        <v>25</v>
      </c>
      <c r="B23" s="3">
        <v>-74797300</v>
      </c>
      <c r="C23" s="3">
        <v>-107128381</v>
      </c>
      <c r="D23" s="3">
        <v>-43587331</v>
      </c>
      <c r="E23" s="3">
        <v>-63996334</v>
      </c>
      <c r="F23" s="3">
        <v>-124148334</v>
      </c>
      <c r="G23" s="3">
        <v>-3739037</v>
      </c>
      <c r="H23" s="3">
        <v>-5297924</v>
      </c>
    </row>
    <row r="24" spans="1:8" x14ac:dyDescent="0.25">
      <c r="A24" s="2" t="s">
        <v>66</v>
      </c>
      <c r="B24" s="3">
        <v>5490000</v>
      </c>
      <c r="C24" s="3">
        <v>7086000</v>
      </c>
      <c r="D24" s="3"/>
      <c r="E24" s="3"/>
      <c r="F24" s="3"/>
    </row>
    <row r="25" spans="1:8" x14ac:dyDescent="0.25">
      <c r="A25" s="2" t="s">
        <v>63</v>
      </c>
      <c r="B25" s="3">
        <v>-8646880</v>
      </c>
      <c r="C25" s="3">
        <v>-32415451</v>
      </c>
      <c r="D25" s="3">
        <v>-21223983</v>
      </c>
      <c r="E25" s="3"/>
      <c r="F25" s="3"/>
    </row>
    <row r="26" spans="1:8" x14ac:dyDescent="0.25">
      <c r="A26" s="2" t="s">
        <v>64</v>
      </c>
      <c r="B26" s="3">
        <v>370667669</v>
      </c>
      <c r="C26" s="3">
        <v>724328226</v>
      </c>
      <c r="D26" s="3">
        <v>149910204</v>
      </c>
      <c r="E26" s="3"/>
      <c r="F26" s="3"/>
    </row>
    <row r="27" spans="1:8" x14ac:dyDescent="0.25">
      <c r="A27" s="2" t="s">
        <v>62</v>
      </c>
      <c r="B27" s="3">
        <v>-430215334</v>
      </c>
      <c r="C27" s="3">
        <v>-894511554</v>
      </c>
      <c r="D27" s="3">
        <v>-112696635</v>
      </c>
    </row>
    <row r="28" spans="1:8" x14ac:dyDescent="0.25">
      <c r="A28" s="1"/>
      <c r="B28" s="4">
        <f t="shared" ref="B28" si="2">SUM(B19:B27)</f>
        <v>-142274334</v>
      </c>
      <c r="C28" s="4">
        <f>SUM(C19:C27)</f>
        <v>-335493123</v>
      </c>
      <c r="D28" s="4">
        <f>SUM(D19:D27)</f>
        <v>-27600445</v>
      </c>
      <c r="E28" s="4">
        <f>SUM(E19:E23)</f>
        <v>-150176968</v>
      </c>
      <c r="F28" s="4">
        <f>SUM(F19:F23)</f>
        <v>-387446586</v>
      </c>
      <c r="G28" s="4">
        <f>SUM(G19:G23)</f>
        <v>-4757331</v>
      </c>
      <c r="H28" s="4">
        <f>SUM(H19:H23)</f>
        <v>23310921</v>
      </c>
    </row>
    <row r="29" spans="1:8" x14ac:dyDescent="0.25">
      <c r="A29" s="1" t="s">
        <v>75</v>
      </c>
      <c r="B29" s="4">
        <f t="shared" ref="B29:H29" si="3">B12+B17+B28</f>
        <v>-8647280</v>
      </c>
      <c r="C29" s="4">
        <f t="shared" si="3"/>
        <v>-21778880</v>
      </c>
      <c r="D29" s="4">
        <f t="shared" si="3"/>
        <v>21624578</v>
      </c>
      <c r="E29" s="4">
        <f t="shared" si="3"/>
        <v>25654816</v>
      </c>
      <c r="F29" s="4">
        <f t="shared" si="3"/>
        <v>36379653</v>
      </c>
      <c r="G29" s="4">
        <f t="shared" si="3"/>
        <v>-173349557</v>
      </c>
      <c r="H29" s="4">
        <f t="shared" si="3"/>
        <v>-165956670</v>
      </c>
    </row>
    <row r="30" spans="1:8" x14ac:dyDescent="0.25">
      <c r="A30" s="17" t="s">
        <v>76</v>
      </c>
      <c r="B30" s="3">
        <v>47344393</v>
      </c>
      <c r="C30" s="3">
        <v>47344393</v>
      </c>
      <c r="D30" s="3">
        <v>10456977</v>
      </c>
      <c r="E30" s="3">
        <v>10456732</v>
      </c>
      <c r="F30" s="3">
        <v>10456732</v>
      </c>
      <c r="G30" s="3">
        <v>338768201</v>
      </c>
      <c r="H30" s="3">
        <v>338768201</v>
      </c>
    </row>
    <row r="31" spans="1:8" x14ac:dyDescent="0.25">
      <c r="A31" s="16" t="s">
        <v>77</v>
      </c>
      <c r="B31" s="4">
        <f t="shared" ref="B31" si="4">SUM(B29:B30)</f>
        <v>38697113</v>
      </c>
      <c r="C31" s="4">
        <f>SUM(C29:C30)+1</f>
        <v>25565514</v>
      </c>
      <c r="D31" s="4">
        <f>SUM(D29:D30)</f>
        <v>32081555</v>
      </c>
      <c r="E31" s="4">
        <f>SUM(E29:E30)</f>
        <v>36111548</v>
      </c>
      <c r="F31" s="4">
        <f>SUM(F29:F30)</f>
        <v>46836385</v>
      </c>
      <c r="G31" s="4">
        <f>SUM(G29:G30)</f>
        <v>165418644</v>
      </c>
      <c r="H31" s="4">
        <f>SUM(H29:H30)</f>
        <v>172811531</v>
      </c>
    </row>
    <row r="33" spans="1:8" x14ac:dyDescent="0.25">
      <c r="A33" s="16" t="s">
        <v>78</v>
      </c>
      <c r="B33" s="8">
        <f>B12/('1'!B50/10)</f>
        <v>16.003135454545454</v>
      </c>
      <c r="C33" s="8">
        <f>C12/('1'!C50/10)</f>
        <v>33.605672363636366</v>
      </c>
      <c r="D33" s="8">
        <f>D12/('1'!D50/10)</f>
        <v>4.9979166363636365</v>
      </c>
      <c r="E33" s="8">
        <f>E12/('1'!E50/10)</f>
        <v>17.131047181818182</v>
      </c>
      <c r="F33" s="8">
        <f>F12/('1'!F50/10)</f>
        <v>39.21752027272727</v>
      </c>
      <c r="G33" s="8">
        <f>G12/('1'!G50/10)</f>
        <v>-9.5392625791855199</v>
      </c>
      <c r="H33" s="8">
        <f>H12/('1'!H50/10)</f>
        <v>-6.6883060180995475</v>
      </c>
    </row>
    <row r="34" spans="1:8" x14ac:dyDescent="0.25">
      <c r="A34" s="16" t="s">
        <v>79</v>
      </c>
      <c r="B34" s="3">
        <f>'1'!B50/10</f>
        <v>11000000</v>
      </c>
      <c r="C34" s="3">
        <f>'1'!C50/10</f>
        <v>11000000</v>
      </c>
      <c r="D34" s="3">
        <f>'1'!D50/10</f>
        <v>11000000</v>
      </c>
      <c r="E34" s="3">
        <f>'1'!E50/10</f>
        <v>11000000</v>
      </c>
      <c r="F34" s="3">
        <f>'1'!F50/10</f>
        <v>11000000</v>
      </c>
      <c r="G34" s="3">
        <f>'1'!G50/10</f>
        <v>22100000</v>
      </c>
      <c r="H34" s="3">
        <f>'1'!H50/10</f>
        <v>22100000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 x14ac:dyDescent="0.25"/>
  <cols>
    <col min="1" max="1" width="16.5703125" customWidth="1"/>
    <col min="2" max="2" width="11.5703125" customWidth="1"/>
    <col min="3" max="3" width="12.42578125" customWidth="1"/>
    <col min="4" max="4" width="11.42578125" customWidth="1"/>
    <col min="5" max="5" width="12.5703125" customWidth="1"/>
    <col min="6" max="6" width="12.140625" customWidth="1"/>
  </cols>
  <sheetData>
    <row r="1" spans="1:6" ht="15.75" x14ac:dyDescent="0.25">
      <c r="A1" s="9" t="s">
        <v>0</v>
      </c>
    </row>
    <row r="2" spans="1:6" x14ac:dyDescent="0.25">
      <c r="A2" s="1" t="s">
        <v>49</v>
      </c>
    </row>
    <row r="3" spans="1:6" x14ac:dyDescent="0.25">
      <c r="A3" s="1" t="s">
        <v>70</v>
      </c>
    </row>
    <row r="4" spans="1:6" ht="15.75" x14ac:dyDescent="0.25">
      <c r="A4" s="2"/>
      <c r="B4" s="13" t="s">
        <v>55</v>
      </c>
      <c r="C4" s="13" t="s">
        <v>56</v>
      </c>
      <c r="D4" s="13" t="s">
        <v>57</v>
      </c>
      <c r="E4" s="13" t="s">
        <v>55</v>
      </c>
      <c r="F4" s="13" t="s">
        <v>56</v>
      </c>
    </row>
    <row r="5" spans="1:6" s="1" customFormat="1" ht="15.75" x14ac:dyDescent="0.25">
      <c r="A5" s="2"/>
      <c r="B5" s="14">
        <v>43100</v>
      </c>
      <c r="C5" s="14">
        <v>43190</v>
      </c>
      <c r="D5" s="14">
        <v>43373</v>
      </c>
      <c r="E5" s="14">
        <v>43465</v>
      </c>
      <c r="F5" s="14">
        <v>43555</v>
      </c>
    </row>
    <row r="6" spans="1:6" x14ac:dyDescent="0.25">
      <c r="A6" s="2" t="s">
        <v>67</v>
      </c>
      <c r="B6" s="11">
        <f>'2'!B25/'1'!B25</f>
        <v>1.0151997405495163E-2</v>
      </c>
      <c r="C6" s="11">
        <f>'2'!C25/'1'!C25</f>
        <v>1.7134810292970374E-2</v>
      </c>
      <c r="D6" s="11">
        <f>'2'!D25/'1'!D25</f>
        <v>3.8737804716623275E-3</v>
      </c>
      <c r="E6" s="11">
        <f>'2'!E25/'1'!E25</f>
        <v>1.0631854269350149E-2</v>
      </c>
      <c r="F6" s="11">
        <f>'2'!F25/'1'!F25</f>
        <v>1.8615328028159215E-2</v>
      </c>
    </row>
    <row r="7" spans="1:6" x14ac:dyDescent="0.25">
      <c r="A7" s="2" t="s">
        <v>68</v>
      </c>
      <c r="B7" s="11">
        <f>'2'!B25/'1'!B49</f>
        <v>3.2530247507044155E-2</v>
      </c>
      <c r="C7" s="11">
        <f>'2'!C25/'1'!C49</f>
        <v>6.1018081983346698E-2</v>
      </c>
      <c r="D7" s="11">
        <f>'2'!D25/'1'!D49</f>
        <v>1.3845350304799754E-2</v>
      </c>
      <c r="E7" s="11">
        <f>'2'!E25/'1'!E49</f>
        <v>3.8581551187307495E-2</v>
      </c>
      <c r="F7" s="11">
        <f>'2'!F25/'1'!F49</f>
        <v>6.7286334850713225E-2</v>
      </c>
    </row>
    <row r="8" spans="1:6" x14ac:dyDescent="0.25">
      <c r="A8" s="2" t="s">
        <v>50</v>
      </c>
      <c r="B8" s="7">
        <f>('1'!B30+'1'!B31)/'1'!B49</f>
        <v>1.561165470586465</v>
      </c>
      <c r="C8" s="7">
        <f>('1'!C30+'1'!C31)/'1'!C49</f>
        <v>1.4963680765561962</v>
      </c>
      <c r="D8" s="7">
        <f>('1'!D30+'1'!D31)/'1'!D49</f>
        <v>1.3841156799028982</v>
      </c>
      <c r="E8" s="7">
        <f>('1'!E30+'1'!E31)/'1'!E49</f>
        <v>1.3890362539205823</v>
      </c>
      <c r="F8" s="7">
        <f>('1'!F30+'1'!F31)/'1'!F49</f>
        <v>1.3233271697955595</v>
      </c>
    </row>
    <row r="9" spans="1:6" x14ac:dyDescent="0.25">
      <c r="A9" s="2" t="s">
        <v>51</v>
      </c>
      <c r="B9" s="10">
        <f>'1'!B13/'1'!B34</f>
        <v>2.7702967221140646</v>
      </c>
      <c r="C9" s="10">
        <f>'1'!C13/'1'!C34</f>
        <v>2.0131361225880173</v>
      </c>
      <c r="D9" s="10">
        <f>'1'!D13/'1'!D34</f>
        <v>1.8752046979746049</v>
      </c>
      <c r="E9" s="10">
        <f>'1'!E13/'1'!E34</f>
        <v>1.8365976740026069</v>
      </c>
      <c r="F9" s="10">
        <f>'1'!F13/'1'!F34</f>
        <v>1.8132315163270099</v>
      </c>
    </row>
    <row r="10" spans="1:6" x14ac:dyDescent="0.25">
      <c r="A10" s="2" t="s">
        <v>53</v>
      </c>
      <c r="B10" s="11">
        <f>'2'!B25/'2'!B7</f>
        <v>3.8919133611652668E-2</v>
      </c>
      <c r="C10" s="11">
        <f>'2'!C25/'2'!C7</f>
        <v>4.2018300946386908E-2</v>
      </c>
      <c r="D10" s="11">
        <f>'2'!D25/'2'!D7</f>
        <v>3.1831562970083931E-2</v>
      </c>
      <c r="E10" s="11">
        <f>'2'!E25/'2'!E7</f>
        <v>4.3634272806809843E-2</v>
      </c>
      <c r="F10" s="11">
        <f>'2'!F25/'2'!F7</f>
        <v>4.4152332614774289E-2</v>
      </c>
    </row>
    <row r="11" spans="1:6" x14ac:dyDescent="0.25">
      <c r="A11" t="s">
        <v>52</v>
      </c>
      <c r="B11" s="11">
        <f>'2'!B13/'2'!B7</f>
        <v>0.18385512619770555</v>
      </c>
      <c r="C11" s="11">
        <f>'2'!C13/'2'!C7</f>
        <v>0.17129268238909445</v>
      </c>
      <c r="D11" s="11">
        <f>'2'!D13/'2'!D7</f>
        <v>0.18179254406670864</v>
      </c>
      <c r="E11" s="11">
        <f>'2'!E13/'2'!E7</f>
        <v>0.18120545586601383</v>
      </c>
      <c r="F11" s="11">
        <f>'2'!F13/'2'!F7</f>
        <v>0.17214842001924555</v>
      </c>
    </row>
    <row r="12" spans="1:6" x14ac:dyDescent="0.25">
      <c r="A12" s="2" t="s">
        <v>69</v>
      </c>
      <c r="B12" s="11">
        <f>'2'!B25/('1'!B49+'1'!B30+'1'!B31)</f>
        <v>1.270134549314975E-2</v>
      </c>
      <c r="C12" s="11">
        <f>'2'!C25/('1'!C49+'1'!C30+'1'!C31)</f>
        <v>2.4442742461088796E-2</v>
      </c>
      <c r="D12" s="11">
        <f>'2'!D25/('1'!D49+'1'!D30+'1'!D31)</f>
        <v>5.8073315911263404E-3</v>
      </c>
      <c r="E12" s="11">
        <f>'2'!E25/('1'!E49+'1'!E30+'1'!E31)</f>
        <v>1.6149420555670663E-2</v>
      </c>
      <c r="F12" s="11">
        <f>'2'!F25/('1'!F49+'1'!F30+'1'!F31)</f>
        <v>2.8961196565627931E-2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2018-03-14T06:27:20Z</dcterms:created>
  <dcterms:modified xsi:type="dcterms:W3CDTF">2020-04-12T10:53:03Z</dcterms:modified>
</cp:coreProperties>
</file>