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1" sheetId="5" r:id="rId1"/>
    <sheet name="2" sheetId="2" r:id="rId2"/>
    <sheet name="3" sheetId="6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I65" i="6" l="1"/>
  <c r="I59" i="6"/>
  <c r="I53" i="6"/>
  <c r="I40" i="6"/>
  <c r="I22" i="6"/>
  <c r="I44" i="2"/>
  <c r="I43" i="2"/>
  <c r="I38" i="2"/>
  <c r="I41" i="2" s="1"/>
  <c r="I35" i="2"/>
  <c r="I36" i="2" s="1"/>
  <c r="I29" i="2"/>
  <c r="I27" i="2"/>
  <c r="I14" i="2"/>
  <c r="I13" i="2"/>
  <c r="I7" i="2"/>
  <c r="I17" i="5"/>
  <c r="I55" i="5"/>
  <c r="I49" i="5"/>
  <c r="I54" i="5" s="1"/>
  <c r="I38" i="5"/>
  <c r="I42" i="5" s="1"/>
  <c r="I14" i="5"/>
  <c r="I10" i="5"/>
  <c r="I7" i="5"/>
  <c r="I42" i="6" l="1"/>
  <c r="I61" i="6" s="1"/>
  <c r="I63" i="6" s="1"/>
  <c r="I51" i="5"/>
  <c r="I52" i="5" s="1"/>
  <c r="I23" i="5"/>
  <c r="H52" i="5"/>
  <c r="G65" i="6"/>
  <c r="H65" i="6"/>
  <c r="G59" i="6"/>
  <c r="H59" i="6"/>
  <c r="G53" i="6"/>
  <c r="H53" i="6"/>
  <c r="G40" i="6"/>
  <c r="H40" i="6"/>
  <c r="G22" i="6"/>
  <c r="H22" i="6"/>
  <c r="G44" i="2"/>
  <c r="H44" i="2"/>
  <c r="G38" i="2"/>
  <c r="H38" i="2"/>
  <c r="G35" i="2"/>
  <c r="H35" i="2"/>
  <c r="G27" i="2"/>
  <c r="H27" i="2"/>
  <c r="G13" i="2"/>
  <c r="H13" i="2"/>
  <c r="G7" i="2"/>
  <c r="H7" i="2"/>
  <c r="G55" i="5"/>
  <c r="H55" i="5"/>
  <c r="G49" i="5"/>
  <c r="G54" i="5" s="1"/>
  <c r="H49" i="5"/>
  <c r="H54" i="5" s="1"/>
  <c r="G38" i="5"/>
  <c r="G42" i="5" s="1"/>
  <c r="H38" i="5"/>
  <c r="H42" i="5" s="1"/>
  <c r="G17" i="5"/>
  <c r="H17" i="5"/>
  <c r="G14" i="5"/>
  <c r="H14" i="5"/>
  <c r="G10" i="5"/>
  <c r="H10" i="5"/>
  <c r="G7" i="5"/>
  <c r="H7" i="5"/>
  <c r="I64" i="6" l="1"/>
  <c r="H42" i="6"/>
  <c r="H64" i="6" s="1"/>
  <c r="H61" i="6"/>
  <c r="H63" i="6" s="1"/>
  <c r="H14" i="2"/>
  <c r="H29" i="2" s="1"/>
  <c r="H36" i="2" s="1"/>
  <c r="H41" i="2" s="1"/>
  <c r="H43" i="2" s="1"/>
  <c r="H51" i="5"/>
  <c r="H23" i="5"/>
  <c r="G42" i="6"/>
  <c r="G61" i="6" s="1"/>
  <c r="G63" i="6" s="1"/>
  <c r="G14" i="2"/>
  <c r="G29" i="2" s="1"/>
  <c r="G36" i="2" s="1"/>
  <c r="G51" i="5"/>
  <c r="G52" i="5" s="1"/>
  <c r="G23" i="5"/>
  <c r="C44" i="2"/>
  <c r="D44" i="2"/>
  <c r="E44" i="2"/>
  <c r="F44" i="2"/>
  <c r="B44" i="2"/>
  <c r="C65" i="6"/>
  <c r="D65" i="6"/>
  <c r="E65" i="6"/>
  <c r="F65" i="6"/>
  <c r="B65" i="6"/>
  <c r="F59" i="6"/>
  <c r="E59" i="6"/>
  <c r="D59" i="6"/>
  <c r="C59" i="6"/>
  <c r="B59" i="6"/>
  <c r="F53" i="6"/>
  <c r="E53" i="6"/>
  <c r="D53" i="6"/>
  <c r="C53" i="6"/>
  <c r="B53" i="6"/>
  <c r="F40" i="6"/>
  <c r="E40" i="6"/>
  <c r="E42" i="6" s="1"/>
  <c r="E64" i="6" s="1"/>
  <c r="D40" i="6"/>
  <c r="C40" i="6"/>
  <c r="B40" i="6"/>
  <c r="F22" i="6"/>
  <c r="E22" i="6"/>
  <c r="D22" i="6"/>
  <c r="D42" i="6" s="1"/>
  <c r="D64" i="6" s="1"/>
  <c r="C22" i="6"/>
  <c r="C42" i="6" s="1"/>
  <c r="C64" i="6" s="1"/>
  <c r="B22" i="6"/>
  <c r="F55" i="5"/>
  <c r="E55" i="5"/>
  <c r="D55" i="5"/>
  <c r="C55" i="5"/>
  <c r="B55" i="5"/>
  <c r="E54" i="5"/>
  <c r="F49" i="5"/>
  <c r="F54" i="5" s="1"/>
  <c r="E49" i="5"/>
  <c r="E51" i="5" s="1"/>
  <c r="E52" i="5" s="1"/>
  <c r="D49" i="5"/>
  <c r="D54" i="5" s="1"/>
  <c r="C49" i="5"/>
  <c r="C54" i="5" s="1"/>
  <c r="B49" i="5"/>
  <c r="B54" i="5" s="1"/>
  <c r="F38" i="5"/>
  <c r="F42" i="5" s="1"/>
  <c r="E38" i="5"/>
  <c r="E42" i="5" s="1"/>
  <c r="D38" i="5"/>
  <c r="D42" i="5" s="1"/>
  <c r="C38" i="5"/>
  <c r="C42" i="5" s="1"/>
  <c r="B38" i="5"/>
  <c r="B42" i="5" s="1"/>
  <c r="F17" i="5"/>
  <c r="E17" i="5"/>
  <c r="D17" i="5"/>
  <c r="C17" i="5"/>
  <c r="B17" i="5"/>
  <c r="F14" i="5"/>
  <c r="F23" i="5" s="1"/>
  <c r="E14" i="5"/>
  <c r="D14" i="5"/>
  <c r="C14" i="5"/>
  <c r="B14" i="5"/>
  <c r="F10" i="5"/>
  <c r="E10" i="5"/>
  <c r="D10" i="5"/>
  <c r="C10" i="5"/>
  <c r="C23" i="5" s="1"/>
  <c r="B10" i="5"/>
  <c r="F7" i="5"/>
  <c r="E7" i="5"/>
  <c r="D7" i="5"/>
  <c r="D23" i="5" s="1"/>
  <c r="C7" i="5"/>
  <c r="B7" i="5"/>
  <c r="G41" i="2" l="1"/>
  <c r="G43" i="2" s="1"/>
  <c r="G64" i="6"/>
  <c r="B23" i="5"/>
  <c r="E61" i="6"/>
  <c r="E63" i="6" s="1"/>
  <c r="E23" i="5"/>
  <c r="B42" i="6"/>
  <c r="B64" i="6" s="1"/>
  <c r="F42" i="6"/>
  <c r="F64" i="6" s="1"/>
  <c r="D61" i="6"/>
  <c r="D63" i="6" s="1"/>
  <c r="C61" i="6"/>
  <c r="C63" i="6" s="1"/>
  <c r="B51" i="5"/>
  <c r="B52" i="5" s="1"/>
  <c r="F51" i="5"/>
  <c r="F52" i="5" s="1"/>
  <c r="C51" i="5"/>
  <c r="C52" i="5" s="1"/>
  <c r="D51" i="5"/>
  <c r="D52" i="5" s="1"/>
  <c r="F61" i="6" l="1"/>
  <c r="F63" i="6" s="1"/>
  <c r="B61" i="6"/>
  <c r="B63" i="6" s="1"/>
  <c r="E13" i="2"/>
  <c r="C38" i="2" l="1"/>
  <c r="D38" i="2"/>
  <c r="F38" i="2"/>
  <c r="B38" i="2"/>
  <c r="F35" i="2" l="1"/>
  <c r="E35" i="2"/>
  <c r="D35" i="2"/>
  <c r="C35" i="2"/>
  <c r="B35" i="2"/>
  <c r="F27" i="2"/>
  <c r="E27" i="2"/>
  <c r="D27" i="2"/>
  <c r="C27" i="2"/>
  <c r="B27" i="2"/>
  <c r="F13" i="2"/>
  <c r="D13" i="2"/>
  <c r="C13" i="2"/>
  <c r="B13" i="2"/>
  <c r="F7" i="2"/>
  <c r="F6" i="4" s="1"/>
  <c r="E7" i="2"/>
  <c r="E6" i="4" s="1"/>
  <c r="D7" i="2"/>
  <c r="D6" i="4" s="1"/>
  <c r="C7" i="2"/>
  <c r="C6" i="4" s="1"/>
  <c r="B7" i="2"/>
  <c r="B6" i="4" s="1"/>
  <c r="D14" i="2" l="1"/>
  <c r="D29" i="2" s="1"/>
  <c r="E14" i="2"/>
  <c r="E29" i="2" s="1"/>
  <c r="E36" i="2" s="1"/>
  <c r="E41" i="2" s="1"/>
  <c r="E43" i="2" s="1"/>
  <c r="C14" i="2"/>
  <c r="C29" i="2" s="1"/>
  <c r="F14" i="2"/>
  <c r="F29" i="2" s="1"/>
  <c r="B14" i="2"/>
  <c r="B29" i="2" s="1"/>
  <c r="B36" i="2" l="1"/>
  <c r="B41" i="2" s="1"/>
  <c r="B43" i="2" s="1"/>
  <c r="B7" i="4"/>
  <c r="C36" i="2"/>
  <c r="C41" i="2" s="1"/>
  <c r="C43" i="2" s="1"/>
  <c r="C7" i="4"/>
  <c r="D36" i="2"/>
  <c r="D41" i="2" s="1"/>
  <c r="D7" i="4"/>
  <c r="E7" i="4"/>
  <c r="F36" i="2"/>
  <c r="F41" i="2" s="1"/>
  <c r="F43" i="2" s="1"/>
  <c r="F7" i="4"/>
  <c r="D9" i="4" l="1"/>
  <c r="D43" i="2"/>
  <c r="B8" i="4"/>
  <c r="B10" i="4"/>
  <c r="B9" i="4"/>
  <c r="C8" i="4"/>
  <c r="C9" i="4"/>
  <c r="C10" i="4"/>
  <c r="D8" i="4"/>
  <c r="D10" i="4"/>
  <c r="E8" i="4"/>
  <c r="E10" i="4"/>
  <c r="E9" i="4"/>
  <c r="F8" i="4"/>
  <c r="F9" i="4"/>
  <c r="F10" i="4"/>
</calcChain>
</file>

<file path=xl/sharedStrings.xml><?xml version="1.0" encoding="utf-8"?>
<sst xmlns="http://schemas.openxmlformats.org/spreadsheetml/2006/main" count="177" uniqueCount="145">
  <si>
    <t>Cash</t>
  </si>
  <si>
    <t>In hand(including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</si>
  <si>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</si>
  <si>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</si>
  <si>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</si>
  <si>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</si>
  <si>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</si>
  <si>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</si>
  <si>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Loan,cash credits,overdrafts,etc</t>
  </si>
  <si>
    <t>Bills purchased and discontinued</t>
  </si>
  <si>
    <t>Other assets</t>
  </si>
  <si>
    <t>Liabilities</t>
  </si>
  <si>
    <t>Current deposits</t>
  </si>
  <si>
    <t>Demand deposits</t>
  </si>
  <si>
    <t>Bills payable</t>
  </si>
  <si>
    <t>Savings bank deposits</t>
  </si>
  <si>
    <t>Short-term deposits</t>
  </si>
  <si>
    <t>Fixed deposits</t>
  </si>
  <si>
    <t>Bearer certificate of deposits</t>
  </si>
  <si>
    <t>Non-Controlling Interest</t>
  </si>
  <si>
    <t>Paid-up capital</t>
  </si>
  <si>
    <t>Statutory reserve</t>
  </si>
  <si>
    <t>Retained earnings</t>
  </si>
  <si>
    <t>Interest Income</t>
  </si>
  <si>
    <t>Interest paid on deposit,borrowings,etc</t>
  </si>
  <si>
    <t>Investment income</t>
  </si>
  <si>
    <t>Commission,exchange,and brokerage</t>
  </si>
  <si>
    <t>Other income</t>
  </si>
  <si>
    <t>Salary and allowances</t>
  </si>
  <si>
    <t>Rent,taxes,insurances,electricity,etc</t>
  </si>
  <si>
    <t>Legal expenses</t>
  </si>
  <si>
    <t>Postage,stamps,telecommunication,etc</t>
  </si>
  <si>
    <t>Stationery,printing,advertisement,etc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</si>
  <si>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</si>
  <si>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</si>
  <si>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</si>
  <si>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</si>
  <si>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</si>
  <si>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</si>
  <si>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Other non operating income</t>
  </si>
  <si>
    <t>Provision for diminution in value of investment</t>
  </si>
  <si>
    <t>Current tax</t>
  </si>
  <si>
    <t>Deferred tax</t>
  </si>
  <si>
    <t xml:space="preserve">Interest receipts </t>
  </si>
  <si>
    <t>Interest payments</t>
  </si>
  <si>
    <t>Salaries and allowances paid</t>
  </si>
  <si>
    <t xml:space="preserve">Depreciation charged </t>
  </si>
  <si>
    <t>Income from investments</t>
  </si>
  <si>
    <t>Dividend received</t>
  </si>
  <si>
    <t xml:space="preserve">Fees and commision receipts </t>
  </si>
  <si>
    <t>Recoveries on loans previously written off</t>
  </si>
  <si>
    <t>Cash payment to employee</t>
  </si>
  <si>
    <t>Cash payment to suppliers</t>
  </si>
  <si>
    <t>Income tax paid</t>
  </si>
  <si>
    <t>Receipts from other operating activities</t>
  </si>
  <si>
    <t>Payment for other operating activities</t>
  </si>
  <si>
    <t>Treasury Bills</t>
  </si>
  <si>
    <t>Statutory deposit</t>
  </si>
  <si>
    <t>Deposit from other banks</t>
  </si>
  <si>
    <t>Deposit from customers</t>
  </si>
  <si>
    <t>Certificate of Deposit</t>
  </si>
  <si>
    <t>Trading liabilities</t>
  </si>
  <si>
    <t>Balance against cash reserve requirement</t>
  </si>
  <si>
    <t>Recovery of BCCI assets</t>
  </si>
  <si>
    <t>(Purchase)/sale of trading securities,bonds,etc</t>
  </si>
  <si>
    <t>Non Banking asset</t>
  </si>
  <si>
    <t>Liability for Tax</t>
  </si>
  <si>
    <t>Liability for Provision</t>
  </si>
  <si>
    <t>Forex Gain/Loss</t>
  </si>
  <si>
    <t>Other liablities</t>
  </si>
  <si>
    <t>Dividend Received</t>
  </si>
  <si>
    <t>Interest Received</t>
  </si>
  <si>
    <t>Purchase of property,plant,and equipment</t>
  </si>
  <si>
    <t>Decrease in long-term borrowing</t>
  </si>
  <si>
    <t>Dividend paid</t>
  </si>
  <si>
    <t>Jamuna Bank Limited</t>
  </si>
  <si>
    <t>Other deposits</t>
  </si>
  <si>
    <t>Minority Interest</t>
  </si>
  <si>
    <t>Other Reserve</t>
  </si>
  <si>
    <t>Provision for Loans and Advances</t>
  </si>
  <si>
    <t>Provision for Off-Balance Sheet Exposures</t>
  </si>
  <si>
    <t>Other provisions</t>
  </si>
  <si>
    <t>Contribution to Jamuna Bank Foundation</t>
  </si>
  <si>
    <t>Payment to Suppliers</t>
  </si>
  <si>
    <t>Loans and advances to customers</t>
  </si>
  <si>
    <t xml:space="preserve">Income Received from Investment </t>
  </si>
  <si>
    <t>Sale of securities</t>
  </si>
  <si>
    <t>Payments for Purchase of Securities</t>
  </si>
  <si>
    <t>Sale of property,plant,and equipment</t>
  </si>
  <si>
    <t>Issue of Subordinated Bond</t>
  </si>
  <si>
    <t>Ratio</t>
  </si>
  <si>
    <t>Operating Margin</t>
  </si>
  <si>
    <t>Net Margin</t>
  </si>
  <si>
    <t>Capital to Risk Weighted Assets Ratio</t>
  </si>
  <si>
    <t>Deposit under special scheme</t>
  </si>
  <si>
    <t>Foreign currency deposit</t>
  </si>
  <si>
    <t>As at Quarter end</t>
  </si>
  <si>
    <t>Quarter 2</t>
  </si>
  <si>
    <t>Quarter 3</t>
  </si>
  <si>
    <t>Quarter 1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</si>
  <si>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</si>
  <si>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</si>
  <si>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</si>
  <si>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</si>
  <si>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</si>
  <si>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</si>
  <si>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</si>
  <si>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</si>
  <si>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</si>
  <si>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Other Liabilities</t>
  </si>
  <si>
    <t>Shareholders’ Equity</t>
  </si>
  <si>
    <t>Net assets value per share</t>
  </si>
  <si>
    <t>Shares to calculate NAVPS</t>
  </si>
  <si>
    <t>Sub ordinated Bond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</si>
  <si>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</si>
  <si>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</si>
  <si>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</si>
  <si>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</si>
  <si>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</si>
  <si>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</si>
  <si>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</si>
  <si>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</si>
  <si>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</si>
  <si>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</si>
  <si>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</si>
  <si>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</si>
  <si>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</si>
  <si>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</si>
  <si>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</si>
  <si>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</si>
  <si>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</si>
  <si>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</si>
  <si>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</si>
  <si>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</si>
  <si>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</si>
  <si>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</si>
  <si>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</si>
  <si>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</si>
  <si>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</si>
  <si>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with Bangladesh Bank and its bank(s)</t>
  </si>
  <si>
    <t>Dividend Equalization Reserve</t>
  </si>
  <si>
    <t>Balance Sheet</t>
  </si>
  <si>
    <t>Income Statement</t>
  </si>
  <si>
    <t>Cash Flow Statement</t>
  </si>
  <si>
    <t>Payment for borrowings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</si>
</sst>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3" fillId="0" borderId="0" xfId="0" applyFont="1"/>
    <xf numFmtId="0" fontId="2" fillId="0" borderId="0" xfId="0" applyFont="1"/>
    <xf numFmtId="37" fontId="2" fillId="0" borderId="0" xfId="0" applyNumberFormat="1" applyFont="1"/>
    <xf numFmtId="37" fontId="0" fillId="0" borderId="0" xfId="0" applyNumberFormat="1"/>
    <xf numFmtId="3" fontId="0" fillId="0" borderId="0" xfId="0" applyNumberFormat="1"/>
    <xf numFmtId="3" fontId="2" fillId="0" borderId="0" xfId="0" applyNumberFormat="1" applyFont="1"/>
    <xf numFmtId="164" fontId="2" fillId="0" borderId="0" xfId="1" applyNumberFormat="1" applyFont="1"/>
    <xf numFmtId="0" fontId="0" fillId="0" borderId="0" xfId="0" applyFont="1"/>
    <xf numFmtId="164" fontId="0" fillId="0" borderId="0" xfId="1" applyNumberFormat="1" applyFont="1"/>
    <xf numFmtId="37" fontId="0" fillId="0" borderId="0" xfId="0" applyNumberFormat="1" applyFont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5" fillId="0" borderId="0" xfId="0" applyFont="1" applyBorder="1"/>
    <xf numFmtId="0" fontId="2" fillId="0" borderId="0" xfId="0" applyFont="1" applyBorder="1"/>
    <xf numFmtId="0" fontId="2" fillId="0" borderId="0" xfId="0" applyFont="1" applyFill="1"/>
    <xf numFmtId="0" fontId="0" fillId="0" borderId="0" xfId="0" applyFont="1" applyBorder="1"/>
    <xf numFmtId="0" fontId="0" fillId="0" borderId="0" xfId="0" applyFont="1" applyFill="1" applyBorder="1"/>
    <xf numFmtId="10" fontId="0" fillId="0" borderId="0" xfId="2" applyNumberFormat="1" applyFont="1"/>
    <xf numFmtId="2" fontId="2" fillId="0" borderId="0" xfId="0" applyNumberFormat="1" applyFont="1"/>
    <xf numFmtId="164" fontId="0" fillId="0" borderId="0" xfId="0" applyNumberFormat="1"/>
    <xf numFmtId="10" fontId="0" fillId="0" borderId="0" xfId="0" applyNumberFormat="1"/>
    <xf numFmtId="164" fontId="0" fillId="0" borderId="0" xfId="1" applyNumberFormat="1" applyFont="1" applyAlignment="1">
      <alignment horizontal="right"/>
    </xf>
    <xf numFmtId="3" fontId="0" fillId="0" borderId="0" xfId="0" applyNumberFormat="1" applyFill="1"/>
    <xf numFmtId="0" fontId="0" fillId="0" borderId="0" xfId="0" applyAlignment="1">
      <alignment horizontal="right"/>
    </xf>
    <xf numFmtId="15" fontId="4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left"/>
    </xf>
    <xf numFmtId="0" fontId="6" fillId="0" borderId="0" xfId="0" applyFont="1" applyBorder="1"/>
    <xf numFmtId="0" fontId="6" fillId="0" borderId="0" xfId="0" applyFont="1"/>
    <xf numFmtId="0" fontId="2" fillId="0" borderId="1" xfId="0" applyFont="1" applyBorder="1"/>
    <xf numFmtId="43" fontId="2" fillId="0" borderId="0" xfId="1" applyNumberFormat="1" applyFont="1"/>
    <xf numFmtId="0" fontId="2" fillId="0" borderId="2" xfId="0" applyFont="1" applyBorder="1"/>
    <xf numFmtId="164" fontId="2" fillId="0" borderId="0" xfId="1" applyNumberFormat="1" applyFont="1" applyAlignment="1">
      <alignment horizontal="right"/>
    </xf>
    <xf numFmtId="0" fontId="2" fillId="0" borderId="0" xfId="0" applyFont="1" applyAlignment="1">
      <alignment horizontal="right"/>
    </xf>
    <xf numFmtId="15" fontId="2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xSplit="1" ySplit="5" topLeftCell="H42" activePane="bottomRight" state="frozen"/>
      <selection pane="topRight" activeCell="B1" sqref="B1"/>
      <selection pane="bottomLeft" activeCell="A6" sqref="A6"/>
      <selection pane="bottomRight" activeCell="I48" sqref="I48"/>
    </sheetView>
  </sheetViews>
  <sheetFormatPr defaultRowHeight="15" x14ac:dyDescent="0.25"/>
  <cols>
    <col min="1" max="1" width="33.7109375" customWidth="1"/>
    <col min="2" max="2" width="19" bestFit="1" customWidth="1"/>
    <col min="3" max="3" width="19.140625" bestFit="1" customWidth="1"/>
    <col min="4" max="4" width="17.28515625" customWidth="1"/>
    <col min="5" max="6" width="19" bestFit="1" customWidth="1"/>
    <col min="7" max="7" width="17.85546875" customWidth="1"/>
    <col min="8" max="8" width="18.28515625" customWidth="1"/>
    <col min="9" max="9" width="16.28515625" bestFit="1" customWidth="1"/>
  </cols>
  <sheetData>
    <row r="1" spans="1:9" x14ac:dyDescent="0.25">
      <c r="A1" s="3" t="s">
        <v>75</v>
      </c>
    </row>
    <row r="2" spans="1:9" x14ac:dyDescent="0.25">
      <c r="A2" s="3" t="s">
        <v>141</v>
      </c>
    </row>
    <row r="3" spans="1:9" x14ac:dyDescent="0.25">
      <c r="A3" t="s">
        <v>96</v>
      </c>
    </row>
    <row r="4" spans="1:9" ht="18.75" x14ac:dyDescent="0.3">
      <c r="A4" s="2"/>
      <c r="B4" s="26" t="s">
        <v>97</v>
      </c>
      <c r="C4" s="26" t="s">
        <v>98</v>
      </c>
      <c r="D4" s="26" t="s">
        <v>99</v>
      </c>
      <c r="E4" s="26" t="s">
        <v>97</v>
      </c>
      <c r="F4" s="26" t="s">
        <v>98</v>
      </c>
      <c r="G4" s="35" t="s">
        <v>99</v>
      </c>
      <c r="H4" s="35" t="s">
        <v>97</v>
      </c>
      <c r="I4" s="35" t="s">
        <v>98</v>
      </c>
    </row>
    <row r="5" spans="1:9" ht="15.75" x14ac:dyDescent="0.25">
      <c r="B5" s="27">
        <v>42916</v>
      </c>
      <c r="C5" s="27">
        <v>43008</v>
      </c>
      <c r="D5" s="27">
        <v>43190</v>
      </c>
      <c r="E5" s="27">
        <v>43281</v>
      </c>
      <c r="F5" s="27">
        <v>43373</v>
      </c>
      <c r="G5" s="36">
        <v>43555</v>
      </c>
      <c r="H5" s="36">
        <v>43646</v>
      </c>
      <c r="I5" s="36">
        <v>43738</v>
      </c>
    </row>
    <row r="6" spans="1:9" x14ac:dyDescent="0.25">
      <c r="A6" s="28" t="s">
        <v>100</v>
      </c>
      <c r="B6" s="10"/>
      <c r="C6" s="10"/>
      <c r="D6" s="10"/>
      <c r="E6" s="10"/>
      <c r="F6" s="10"/>
      <c r="G6" s="10"/>
      <c r="H6" s="10"/>
      <c r="I6" s="10"/>
    </row>
    <row r="7" spans="1:9" x14ac:dyDescent="0.25">
      <c r="A7" s="29" t="s">
        <v>0</v>
      </c>
      <c r="B7" s="8">
        <f t="shared" ref="B7:I7" si="0">B8+B9</f>
        <v>12422449217</v>
      </c>
      <c r="C7" s="8">
        <f t="shared" si="0"/>
        <v>11107485490</v>
      </c>
      <c r="D7" s="8">
        <f t="shared" si="0"/>
        <v>12675474911</v>
      </c>
      <c r="E7" s="8">
        <f t="shared" si="0"/>
        <v>11792770470</v>
      </c>
      <c r="F7" s="8">
        <f t="shared" si="0"/>
        <v>12064923283</v>
      </c>
      <c r="G7" s="8">
        <f t="shared" si="0"/>
        <v>12842465588</v>
      </c>
      <c r="H7" s="8">
        <f t="shared" si="0"/>
        <v>13961370395.5</v>
      </c>
      <c r="I7" s="8">
        <f t="shared" si="0"/>
        <v>14146954318.84</v>
      </c>
    </row>
    <row r="8" spans="1:9" x14ac:dyDescent="0.25">
      <c r="A8" t="s">
        <v>1</v>
      </c>
      <c r="B8" s="10">
        <v>2643766432</v>
      </c>
      <c r="C8" s="10">
        <v>1901598080</v>
      </c>
      <c r="D8" s="10">
        <v>1985583164</v>
      </c>
      <c r="E8" s="10">
        <v>2189981597</v>
      </c>
      <c r="F8" s="10">
        <v>2550090114</v>
      </c>
      <c r="G8" s="10">
        <v>3054799893</v>
      </c>
      <c r="H8" s="10">
        <v>3160889641.75</v>
      </c>
      <c r="I8" s="10">
        <v>2953834654.5</v>
      </c>
    </row>
    <row r="9" spans="1:9" x14ac:dyDescent="0.25">
      <c r="A9" t="s">
        <v>139</v>
      </c>
      <c r="B9" s="10">
        <v>9778682785</v>
      </c>
      <c r="C9" s="10">
        <v>9205887410</v>
      </c>
      <c r="D9" s="10">
        <v>10689891747</v>
      </c>
      <c r="E9" s="10">
        <v>9602788873</v>
      </c>
      <c r="F9" s="10">
        <v>9514833169</v>
      </c>
      <c r="G9" s="10">
        <v>9787665695</v>
      </c>
      <c r="H9" s="10">
        <v>10800480753.75</v>
      </c>
      <c r="I9" s="10">
        <v>11193119664.34</v>
      </c>
    </row>
    <row r="10" spans="1:9" x14ac:dyDescent="0.25">
      <c r="A10" s="30" t="s">
        <v>101</v>
      </c>
      <c r="B10" s="8">
        <f t="shared" ref="B10:I10" si="1">B11+B12</f>
        <v>5816254486</v>
      </c>
      <c r="C10" s="8">
        <f t="shared" si="1"/>
        <v>6835024347</v>
      </c>
      <c r="D10" s="8">
        <f t="shared" si="1"/>
        <v>10587804305</v>
      </c>
      <c r="E10" s="8">
        <f t="shared" si="1"/>
        <v>10549308409</v>
      </c>
      <c r="F10" s="8">
        <f t="shared" si="1"/>
        <v>9351734872</v>
      </c>
      <c r="G10" s="8">
        <f t="shared" si="1"/>
        <v>6948760779</v>
      </c>
      <c r="H10" s="8">
        <f t="shared" si="1"/>
        <v>6450055883.3199997</v>
      </c>
      <c r="I10" s="8">
        <f t="shared" si="1"/>
        <v>4957295941.29</v>
      </c>
    </row>
    <row r="11" spans="1:9" x14ac:dyDescent="0.25">
      <c r="A11" t="s">
        <v>2</v>
      </c>
      <c r="B11" s="10">
        <v>3643007694</v>
      </c>
      <c r="C11" s="10">
        <v>5815986777</v>
      </c>
      <c r="D11" s="10">
        <v>9257329159</v>
      </c>
      <c r="E11" s="10">
        <v>9638139457</v>
      </c>
      <c r="F11" s="10">
        <v>8180522223</v>
      </c>
      <c r="G11" s="10">
        <v>5273891244</v>
      </c>
      <c r="H11" s="10">
        <v>5005324800.6199999</v>
      </c>
      <c r="I11" s="10">
        <v>3883308157.8099999</v>
      </c>
    </row>
    <row r="12" spans="1:9" x14ac:dyDescent="0.25">
      <c r="A12" t="s">
        <v>3</v>
      </c>
      <c r="B12" s="10">
        <v>2173246792</v>
      </c>
      <c r="C12" s="10">
        <v>1019037570</v>
      </c>
      <c r="D12" s="10">
        <v>1330475146</v>
      </c>
      <c r="E12" s="10">
        <v>911168952</v>
      </c>
      <c r="F12" s="10">
        <v>1171212649</v>
      </c>
      <c r="G12" s="10">
        <v>1674869535</v>
      </c>
      <c r="H12" s="10">
        <v>1444731082.7</v>
      </c>
      <c r="I12" s="10">
        <v>1073987783.48</v>
      </c>
    </row>
    <row r="13" spans="1:9" x14ac:dyDescent="0.25">
      <c r="A13" s="30" t="s">
        <v>4</v>
      </c>
      <c r="B13" s="8">
        <v>2440000000</v>
      </c>
      <c r="C13" s="8"/>
      <c r="D13" s="8">
        <v>1460000000</v>
      </c>
      <c r="E13" s="8">
        <v>616125000</v>
      </c>
      <c r="F13" s="8">
        <v>2225956875</v>
      </c>
      <c r="G13" s="10">
        <v>3111750000</v>
      </c>
      <c r="H13" s="10">
        <v>2985500000</v>
      </c>
      <c r="I13" s="10">
        <v>4033500000</v>
      </c>
    </row>
    <row r="14" spans="1:9" x14ac:dyDescent="0.25">
      <c r="A14" s="30" t="s">
        <v>5</v>
      </c>
      <c r="B14" s="8">
        <f t="shared" ref="B14:I14" si="2">B15+B16</f>
        <v>27145067726</v>
      </c>
      <c r="C14" s="8">
        <f t="shared" si="2"/>
        <v>25520148832</v>
      </c>
      <c r="D14" s="8">
        <f>D15+D16</f>
        <v>25785379506</v>
      </c>
      <c r="E14" s="8">
        <f t="shared" si="2"/>
        <v>29154920455</v>
      </c>
      <c r="F14" s="8">
        <f t="shared" si="2"/>
        <v>28326289697</v>
      </c>
      <c r="G14" s="8">
        <f t="shared" si="2"/>
        <v>28612366086</v>
      </c>
      <c r="H14" s="8">
        <f t="shared" si="2"/>
        <v>36778246103.669998</v>
      </c>
      <c r="I14" s="8">
        <f t="shared" si="2"/>
        <v>40406938974.25</v>
      </c>
    </row>
    <row r="15" spans="1:9" x14ac:dyDescent="0.25">
      <c r="A15" s="9" t="s">
        <v>6</v>
      </c>
      <c r="B15" s="10">
        <v>26590257524</v>
      </c>
      <c r="C15" s="10">
        <v>25011461007</v>
      </c>
      <c r="D15" s="10">
        <v>25314632346</v>
      </c>
      <c r="E15" s="10">
        <v>26256951064</v>
      </c>
      <c r="F15" s="10">
        <v>25468540635</v>
      </c>
      <c r="G15" s="10">
        <v>24443438777</v>
      </c>
      <c r="H15" s="10">
        <v>32601084702</v>
      </c>
      <c r="I15" s="10">
        <v>36264080988.580002</v>
      </c>
    </row>
    <row r="16" spans="1:9" x14ac:dyDescent="0.25">
      <c r="A16" s="9" t="s">
        <v>7</v>
      </c>
      <c r="B16" s="10">
        <v>554810202</v>
      </c>
      <c r="C16" s="10">
        <v>508687825</v>
      </c>
      <c r="D16" s="10">
        <v>470747160</v>
      </c>
      <c r="E16" s="10">
        <v>2897969391</v>
      </c>
      <c r="F16" s="10">
        <v>2857749062</v>
      </c>
      <c r="G16" s="10">
        <v>4168927309</v>
      </c>
      <c r="H16" s="10">
        <v>4177161401.6700001</v>
      </c>
      <c r="I16" s="10">
        <v>4142857985.6700001</v>
      </c>
    </row>
    <row r="17" spans="1:9" x14ac:dyDescent="0.25">
      <c r="A17" s="30" t="s">
        <v>102</v>
      </c>
      <c r="B17" s="8">
        <f t="shared" ref="B17:I17" si="3">B18+B19</f>
        <v>123244713067</v>
      </c>
      <c r="C17" s="8">
        <f t="shared" si="3"/>
        <v>132672167690</v>
      </c>
      <c r="D17" s="8">
        <f t="shared" si="3"/>
        <v>146415607039</v>
      </c>
      <c r="E17" s="8">
        <f t="shared" si="3"/>
        <v>160266456365</v>
      </c>
      <c r="F17" s="8">
        <f t="shared" si="3"/>
        <v>156230285887</v>
      </c>
      <c r="G17" s="8">
        <f t="shared" si="3"/>
        <v>170397224638</v>
      </c>
      <c r="H17" s="8">
        <f t="shared" si="3"/>
        <v>177468240841.57001</v>
      </c>
      <c r="I17" s="8">
        <f t="shared" si="3"/>
        <v>168791280670.60001</v>
      </c>
    </row>
    <row r="18" spans="1:9" x14ac:dyDescent="0.25">
      <c r="A18" s="9" t="s">
        <v>8</v>
      </c>
      <c r="B18" s="10">
        <v>111429447264</v>
      </c>
      <c r="C18" s="10">
        <v>122092811454</v>
      </c>
      <c r="D18" s="10">
        <v>134059072746</v>
      </c>
      <c r="E18" s="10">
        <v>146638774614</v>
      </c>
      <c r="F18" s="10">
        <v>145307556461</v>
      </c>
      <c r="G18" s="10">
        <v>157063720182</v>
      </c>
      <c r="H18" s="10">
        <v>168703866890.97</v>
      </c>
      <c r="I18" s="10">
        <v>157231164624.63</v>
      </c>
    </row>
    <row r="19" spans="1:9" x14ac:dyDescent="0.25">
      <c r="A19" s="9" t="s">
        <v>9</v>
      </c>
      <c r="B19" s="10">
        <v>11815265803</v>
      </c>
      <c r="C19" s="10">
        <v>10579356236</v>
      </c>
      <c r="D19" s="10">
        <v>12356534293</v>
      </c>
      <c r="E19" s="10">
        <v>13627681751</v>
      </c>
      <c r="F19" s="10">
        <v>10922729426</v>
      </c>
      <c r="G19" s="10">
        <v>13333504456</v>
      </c>
      <c r="H19" s="10">
        <v>8764373950.6000004</v>
      </c>
      <c r="I19" s="10">
        <v>11560116045.969999</v>
      </c>
    </row>
    <row r="20" spans="1:9" x14ac:dyDescent="0.25">
      <c r="A20" s="29" t="s">
        <v>103</v>
      </c>
      <c r="B20" s="8">
        <v>2579622407</v>
      </c>
      <c r="C20" s="8">
        <v>2752642374</v>
      </c>
      <c r="D20" s="8">
        <v>2856835486</v>
      </c>
      <c r="E20" s="8">
        <v>2859474689</v>
      </c>
      <c r="F20" s="8">
        <v>2856160274</v>
      </c>
      <c r="G20" s="10">
        <v>2897368213</v>
      </c>
      <c r="H20" s="10">
        <v>2947111770.0700002</v>
      </c>
      <c r="I20" s="10">
        <v>3084422757.3200002</v>
      </c>
    </row>
    <row r="21" spans="1:9" x14ac:dyDescent="0.25">
      <c r="A21" s="29" t="s">
        <v>104</v>
      </c>
      <c r="B21" s="8">
        <v>1902404977</v>
      </c>
      <c r="C21" s="8">
        <v>2174324595</v>
      </c>
      <c r="D21" s="8">
        <v>2117114328</v>
      </c>
      <c r="E21" s="8">
        <v>2267644390</v>
      </c>
      <c r="F21" s="8">
        <v>2633662235</v>
      </c>
      <c r="G21" s="10">
        <v>2570876007</v>
      </c>
      <c r="H21" s="10">
        <v>2659273150.27</v>
      </c>
      <c r="I21" s="10">
        <v>3739338602.46</v>
      </c>
    </row>
    <row r="22" spans="1:9" x14ac:dyDescent="0.25">
      <c r="A22" s="29" t="s">
        <v>105</v>
      </c>
      <c r="B22" s="8"/>
      <c r="C22" s="8"/>
      <c r="D22" s="8"/>
      <c r="E22" s="8"/>
      <c r="F22" s="8"/>
      <c r="G22" s="10"/>
      <c r="H22" s="10"/>
      <c r="I22" s="10"/>
    </row>
    <row r="23" spans="1:9" x14ac:dyDescent="0.25">
      <c r="A23" s="3"/>
      <c r="B23" s="8">
        <f t="shared" ref="B23:D23" si="4">B7+B10+B14+B17+B13+B20+B21+B22</f>
        <v>175550511880</v>
      </c>
      <c r="C23" s="8">
        <f t="shared" si="4"/>
        <v>181061793328</v>
      </c>
      <c r="D23" s="8">
        <f t="shared" si="4"/>
        <v>201898215575</v>
      </c>
      <c r="E23" s="8">
        <f>E7+E10+E14+E17+E13+E20+E21+E22</f>
        <v>217506699778</v>
      </c>
      <c r="F23" s="8">
        <f>F7+F10+F14+F17+F13+F20+F21+F22</f>
        <v>213689013123</v>
      </c>
      <c r="G23" s="8">
        <f t="shared" ref="G23:I23" si="5">G7+G10+G14+G17+G13+G20+G21+G22</f>
        <v>227380811311</v>
      </c>
      <c r="H23" s="8">
        <f t="shared" si="5"/>
        <v>243249798144.39999</v>
      </c>
      <c r="I23" s="8">
        <f t="shared" si="5"/>
        <v>239159731264.76001</v>
      </c>
    </row>
    <row r="24" spans="1:9" x14ac:dyDescent="0.25">
      <c r="A24" s="28" t="s">
        <v>106</v>
      </c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30" t="s">
        <v>11</v>
      </c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30" t="s">
        <v>107</v>
      </c>
      <c r="B26" s="8">
        <v>2104495063</v>
      </c>
      <c r="C26" s="8">
        <v>3010955414</v>
      </c>
      <c r="D26" s="8">
        <v>3363213451</v>
      </c>
      <c r="E26" s="8">
        <v>5456433410</v>
      </c>
      <c r="F26" s="8">
        <v>4130199793</v>
      </c>
      <c r="G26" s="8">
        <v>5009991147</v>
      </c>
      <c r="H26" s="10">
        <v>10122333089</v>
      </c>
      <c r="I26" s="10">
        <v>6444470339</v>
      </c>
    </row>
    <row r="27" spans="1:9" x14ac:dyDescent="0.25">
      <c r="A27" s="30" t="s">
        <v>108</v>
      </c>
      <c r="B27" s="10"/>
      <c r="C27" s="10"/>
      <c r="D27" s="10"/>
      <c r="E27" s="10"/>
      <c r="F27" s="10"/>
      <c r="G27" s="10"/>
      <c r="H27" s="10"/>
      <c r="I27" s="10"/>
    </row>
    <row r="28" spans="1:9" x14ac:dyDescent="0.25">
      <c r="A28" s="9" t="s">
        <v>12</v>
      </c>
      <c r="B28" s="10">
        <v>22534450575</v>
      </c>
      <c r="C28" s="10">
        <v>24063030017</v>
      </c>
      <c r="D28" s="10">
        <v>25672139581</v>
      </c>
      <c r="E28" s="10">
        <v>30763744269</v>
      </c>
      <c r="F28" s="10">
        <v>32821032687</v>
      </c>
      <c r="G28" s="10">
        <v>30910150416</v>
      </c>
      <c r="H28" s="10">
        <v>34117843792</v>
      </c>
      <c r="I28" s="10">
        <v>35154560243</v>
      </c>
    </row>
    <row r="29" spans="1:9" x14ac:dyDescent="0.25">
      <c r="A29" s="9" t="s">
        <v>13</v>
      </c>
      <c r="B29" s="10"/>
      <c r="C29" s="10"/>
      <c r="D29" s="10"/>
      <c r="E29" s="10"/>
      <c r="F29" s="10"/>
      <c r="G29" s="10"/>
      <c r="H29" s="10"/>
      <c r="I29" s="10"/>
    </row>
    <row r="30" spans="1:9" x14ac:dyDescent="0.25">
      <c r="A30" s="9" t="s">
        <v>14</v>
      </c>
      <c r="B30" s="10">
        <v>3154988053</v>
      </c>
      <c r="C30" s="10">
        <v>3351596847</v>
      </c>
      <c r="D30" s="10">
        <v>3834944862</v>
      </c>
      <c r="E30" s="10">
        <v>9075061779</v>
      </c>
      <c r="F30" s="10">
        <v>4539048388</v>
      </c>
      <c r="G30" s="10">
        <v>5345468357</v>
      </c>
      <c r="H30" s="10">
        <v>13841948524</v>
      </c>
      <c r="I30" s="10">
        <v>5857822794</v>
      </c>
    </row>
    <row r="31" spans="1:9" x14ac:dyDescent="0.25">
      <c r="A31" t="s">
        <v>15</v>
      </c>
      <c r="B31" s="10">
        <v>13998460782</v>
      </c>
      <c r="C31" s="10">
        <v>14549239057</v>
      </c>
      <c r="D31" s="10">
        <v>14640951443</v>
      </c>
      <c r="E31" s="10">
        <v>15502378089</v>
      </c>
      <c r="F31" s="10">
        <v>16276754232</v>
      </c>
      <c r="G31" s="10">
        <v>16601307400</v>
      </c>
      <c r="H31" s="10">
        <v>17308840137</v>
      </c>
      <c r="I31" s="10">
        <v>17974836839</v>
      </c>
    </row>
    <row r="32" spans="1:9" x14ac:dyDescent="0.25">
      <c r="A32" t="s">
        <v>16</v>
      </c>
      <c r="B32" s="10">
        <v>7452901655</v>
      </c>
      <c r="C32" s="10">
        <v>9015892440</v>
      </c>
      <c r="D32" s="10">
        <v>8870860699</v>
      </c>
      <c r="E32" s="10">
        <v>9185896516</v>
      </c>
      <c r="F32" s="10">
        <v>8913571128</v>
      </c>
      <c r="G32" s="10">
        <v>9721996978</v>
      </c>
      <c r="H32" s="10">
        <v>11678545213</v>
      </c>
      <c r="I32" s="10">
        <v>11971443149</v>
      </c>
    </row>
    <row r="33" spans="1:9" x14ac:dyDescent="0.25">
      <c r="A33" t="s">
        <v>17</v>
      </c>
      <c r="B33" s="10">
        <v>58889514497</v>
      </c>
      <c r="C33" s="10">
        <v>60226202269</v>
      </c>
      <c r="D33" s="10">
        <v>77762095073</v>
      </c>
      <c r="E33" s="10">
        <v>75199750841</v>
      </c>
      <c r="F33" s="10">
        <v>70511336333</v>
      </c>
      <c r="G33" s="10">
        <v>80208368283</v>
      </c>
      <c r="H33" s="10">
        <v>76354041656</v>
      </c>
      <c r="I33" s="10">
        <v>81050967860</v>
      </c>
    </row>
    <row r="34" spans="1:9" x14ac:dyDescent="0.25">
      <c r="A34" t="s">
        <v>94</v>
      </c>
      <c r="B34" s="10">
        <v>38199806914</v>
      </c>
      <c r="C34" s="10">
        <v>38564754509</v>
      </c>
      <c r="D34" s="10">
        <v>38213434747</v>
      </c>
      <c r="E34" s="10">
        <v>38996661707</v>
      </c>
      <c r="F34" s="10">
        <v>40440702374</v>
      </c>
      <c r="G34" s="10">
        <v>42258863293</v>
      </c>
      <c r="H34" s="10">
        <v>43135663231</v>
      </c>
      <c r="I34" s="10">
        <v>44392471108</v>
      </c>
    </row>
    <row r="35" spans="1:9" x14ac:dyDescent="0.25">
      <c r="A35" t="s">
        <v>95</v>
      </c>
      <c r="B35" s="10">
        <v>615731145</v>
      </c>
      <c r="C35" s="10">
        <v>594985172</v>
      </c>
      <c r="D35" s="10">
        <v>626387245</v>
      </c>
      <c r="E35" s="10">
        <v>695143065</v>
      </c>
      <c r="F35" s="10">
        <v>636065915</v>
      </c>
      <c r="G35" s="10">
        <v>816675969</v>
      </c>
      <c r="H35" s="10">
        <v>893172282</v>
      </c>
      <c r="I35" s="10">
        <v>925081780</v>
      </c>
    </row>
    <row r="36" spans="1:9" x14ac:dyDescent="0.25">
      <c r="A36" t="s">
        <v>18</v>
      </c>
      <c r="B36" s="10"/>
      <c r="C36" s="10"/>
      <c r="D36" s="10"/>
      <c r="E36" s="10"/>
      <c r="F36" s="10"/>
      <c r="G36" s="10"/>
      <c r="H36" s="10"/>
      <c r="I36" s="10"/>
    </row>
    <row r="37" spans="1:9" x14ac:dyDescent="0.25">
      <c r="A37" t="s">
        <v>76</v>
      </c>
      <c r="B37" s="10"/>
      <c r="C37" s="10"/>
      <c r="D37" s="10"/>
      <c r="E37" s="10"/>
      <c r="F37" s="10"/>
      <c r="G37" s="10"/>
      <c r="H37" s="10"/>
      <c r="I37" s="10"/>
    </row>
    <row r="38" spans="1:9" x14ac:dyDescent="0.25">
      <c r="A38" s="3"/>
      <c r="B38" s="8">
        <f t="shared" ref="B38:I38" si="6">SUM(B28:B37)</f>
        <v>144845853621</v>
      </c>
      <c r="C38" s="8">
        <f t="shared" si="6"/>
        <v>150365700311</v>
      </c>
      <c r="D38" s="8">
        <f>SUM(D28:D37)</f>
        <v>169620813650</v>
      </c>
      <c r="E38" s="8">
        <f t="shared" si="6"/>
        <v>179418636266</v>
      </c>
      <c r="F38" s="8">
        <f t="shared" si="6"/>
        <v>174138511057</v>
      </c>
      <c r="G38" s="8">
        <f t="shared" si="6"/>
        <v>185862830696</v>
      </c>
      <c r="H38" s="8">
        <f t="shared" si="6"/>
        <v>197330054835</v>
      </c>
      <c r="I38" s="8">
        <f t="shared" si="6"/>
        <v>197327183773</v>
      </c>
    </row>
    <row r="39" spans="1:9" x14ac:dyDescent="0.25">
      <c r="A39" s="30" t="s">
        <v>109</v>
      </c>
      <c r="B39" s="8">
        <v>7487136250</v>
      </c>
      <c r="C39" s="8">
        <v>7588356099</v>
      </c>
      <c r="D39" s="8">
        <v>8435205324</v>
      </c>
      <c r="E39" s="8">
        <v>9002815907</v>
      </c>
      <c r="F39" s="8">
        <v>10118943052</v>
      </c>
      <c r="G39" s="8">
        <v>8519441019</v>
      </c>
      <c r="H39" s="10">
        <v>9866038894</v>
      </c>
      <c r="I39" s="10">
        <v>9692643963</v>
      </c>
    </row>
    <row r="40" spans="1:9" x14ac:dyDescent="0.25">
      <c r="A40" s="30" t="s">
        <v>113</v>
      </c>
      <c r="B40" s="8">
        <v>5000000000</v>
      </c>
      <c r="C40" s="8">
        <v>5000000000</v>
      </c>
      <c r="D40" s="8">
        <v>5000000000</v>
      </c>
      <c r="E40" s="8">
        <v>7300000000</v>
      </c>
      <c r="F40" s="8">
        <v>7900000000</v>
      </c>
      <c r="G40" s="8">
        <v>9600000000</v>
      </c>
      <c r="H40" s="10">
        <v>9600000000</v>
      </c>
      <c r="I40" s="10">
        <v>9200000000</v>
      </c>
    </row>
    <row r="41" spans="1:9" x14ac:dyDescent="0.25">
      <c r="A41" s="3"/>
      <c r="B41" s="8"/>
      <c r="C41" s="8"/>
      <c r="D41" s="8"/>
      <c r="E41" s="8"/>
      <c r="F41" s="8"/>
      <c r="G41" s="10"/>
      <c r="H41" s="10"/>
      <c r="I41" s="10"/>
    </row>
    <row r="42" spans="1:9" x14ac:dyDescent="0.25">
      <c r="A42" s="3"/>
      <c r="B42" s="8">
        <f>B40+B39+B38+B26</f>
        <v>159437484934</v>
      </c>
      <c r="C42" s="8">
        <f>C40+C39+C38+C26</f>
        <v>165965011824</v>
      </c>
      <c r="D42" s="8">
        <f>D40+D39+D38+D26</f>
        <v>186419232425</v>
      </c>
      <c r="E42" s="8">
        <f>E40+E39+E38+E26</f>
        <v>201177885583</v>
      </c>
      <c r="F42" s="8">
        <f>F40+F39+F38+F26</f>
        <v>196287653902</v>
      </c>
      <c r="G42" s="8">
        <f t="shared" ref="G42:I42" si="7">G40+G39+G38+G26</f>
        <v>208992262862</v>
      </c>
      <c r="H42" s="8">
        <f t="shared" si="7"/>
        <v>226918426818</v>
      </c>
      <c r="I42" s="8">
        <f t="shared" si="7"/>
        <v>222664298075</v>
      </c>
    </row>
    <row r="43" spans="1:9" x14ac:dyDescent="0.25">
      <c r="A43" s="30" t="s">
        <v>110</v>
      </c>
      <c r="B43" s="10"/>
      <c r="C43" s="10"/>
      <c r="D43" s="10"/>
      <c r="E43" s="10"/>
      <c r="F43" s="10"/>
      <c r="G43" s="10"/>
      <c r="H43" s="10"/>
      <c r="I43" s="10"/>
    </row>
    <row r="44" spans="1:9" x14ac:dyDescent="0.25">
      <c r="A44" s="9" t="s">
        <v>20</v>
      </c>
      <c r="B44" s="10">
        <v>6141193860</v>
      </c>
      <c r="C44" s="10">
        <v>6141193860</v>
      </c>
      <c r="D44" s="10">
        <v>6141193860</v>
      </c>
      <c r="E44" s="10">
        <v>6141193860</v>
      </c>
      <c r="F44" s="10">
        <v>7492256500</v>
      </c>
      <c r="G44" s="10">
        <v>7492256500</v>
      </c>
      <c r="H44" s="10">
        <v>7492256500</v>
      </c>
      <c r="I44" s="10">
        <v>7492256500</v>
      </c>
    </row>
    <row r="45" spans="1:9" x14ac:dyDescent="0.25">
      <c r="A45" s="9" t="s">
        <v>21</v>
      </c>
      <c r="B45" s="10">
        <v>3998297071</v>
      </c>
      <c r="C45" s="10">
        <v>4414445498</v>
      </c>
      <c r="D45" s="10">
        <v>4697568094</v>
      </c>
      <c r="E45" s="10">
        <v>4697568094</v>
      </c>
      <c r="F45" s="10">
        <v>5314055295</v>
      </c>
      <c r="G45" s="10">
        <v>5659550492</v>
      </c>
      <c r="H45" s="10">
        <v>5933992155</v>
      </c>
      <c r="I45" s="10">
        <v>6228230730</v>
      </c>
    </row>
    <row r="46" spans="1:9" x14ac:dyDescent="0.25">
      <c r="A46" s="9" t="s">
        <v>140</v>
      </c>
      <c r="B46" s="10">
        <v>30705969</v>
      </c>
      <c r="C46" s="10">
        <v>30705969</v>
      </c>
      <c r="D46" s="10"/>
      <c r="E46" s="10"/>
      <c r="F46" s="10"/>
      <c r="G46" s="10"/>
      <c r="H46" s="10"/>
      <c r="I46" s="10"/>
    </row>
    <row r="47" spans="1:9" x14ac:dyDescent="0.25">
      <c r="A47" s="9" t="s">
        <v>78</v>
      </c>
      <c r="B47" s="24">
        <v>3947222817</v>
      </c>
      <c r="C47" s="10">
        <v>3916866304</v>
      </c>
      <c r="D47" s="10">
        <v>2977337883</v>
      </c>
      <c r="E47" s="10">
        <v>3064362735</v>
      </c>
      <c r="F47" s="10">
        <v>3631558798</v>
      </c>
      <c r="G47" s="10">
        <v>3383274840</v>
      </c>
      <c r="H47" s="10">
        <v>2086981904</v>
      </c>
      <c r="I47" s="10">
        <v>1352266255</v>
      </c>
    </row>
    <row r="48" spans="1:9" x14ac:dyDescent="0.25">
      <c r="A48" s="9" t="s">
        <v>22</v>
      </c>
      <c r="B48" s="10">
        <v>1995605481</v>
      </c>
      <c r="C48" s="10">
        <v>593568091</v>
      </c>
      <c r="D48" s="10">
        <v>1662881649</v>
      </c>
      <c r="E48" s="10">
        <v>2425687728</v>
      </c>
      <c r="F48" s="10">
        <v>963486867</v>
      </c>
      <c r="G48" s="10">
        <v>1853464895</v>
      </c>
      <c r="H48" s="10">
        <v>818139065</v>
      </c>
      <c r="I48" s="10">
        <v>1422678073</v>
      </c>
    </row>
    <row r="49" spans="1:9" x14ac:dyDescent="0.25">
      <c r="A49" s="3"/>
      <c r="B49" s="8">
        <f>SUM(B44:B48)</f>
        <v>16113025198</v>
      </c>
      <c r="C49" s="8">
        <f>SUM(C44:C48)</f>
        <v>15096779722</v>
      </c>
      <c r="D49" s="8">
        <f>SUM(D44:D48)</f>
        <v>15478981486</v>
      </c>
      <c r="E49" s="8">
        <f>SUM(E44:E48)</f>
        <v>16328812417</v>
      </c>
      <c r="F49" s="8">
        <f>SUM(F44:F48)</f>
        <v>17401357460</v>
      </c>
      <c r="G49" s="8">
        <f t="shared" ref="G49:I49" si="8">SUM(G44:G48)</f>
        <v>18388546727</v>
      </c>
      <c r="H49" s="8">
        <f t="shared" si="8"/>
        <v>16331369624</v>
      </c>
      <c r="I49" s="8">
        <f t="shared" si="8"/>
        <v>16495431558</v>
      </c>
    </row>
    <row r="50" spans="1:9" x14ac:dyDescent="0.25">
      <c r="A50" s="9" t="s">
        <v>77</v>
      </c>
      <c r="B50" s="24">
        <v>1749</v>
      </c>
      <c r="C50" s="10">
        <v>1782</v>
      </c>
      <c r="D50" s="10">
        <v>1663</v>
      </c>
      <c r="E50" s="10">
        <v>1776</v>
      </c>
      <c r="F50" s="10">
        <v>1761</v>
      </c>
      <c r="G50" s="10">
        <v>1719</v>
      </c>
      <c r="H50" s="10">
        <v>1700</v>
      </c>
      <c r="I50" s="10">
        <v>1633</v>
      </c>
    </row>
    <row r="51" spans="1:9" x14ac:dyDescent="0.25">
      <c r="A51" s="9"/>
      <c r="B51" s="34">
        <f>SUM(B49:B50)</f>
        <v>16113026947</v>
      </c>
      <c r="C51" s="34">
        <f t="shared" ref="C51:I51" si="9">SUM(C49:C50)</f>
        <v>15096781504</v>
      </c>
      <c r="D51" s="34">
        <f t="shared" si="9"/>
        <v>15478983149</v>
      </c>
      <c r="E51" s="34">
        <f t="shared" si="9"/>
        <v>16328814193</v>
      </c>
      <c r="F51" s="34">
        <f t="shared" si="9"/>
        <v>17401359221</v>
      </c>
      <c r="G51" s="34">
        <f t="shared" si="9"/>
        <v>18388548446</v>
      </c>
      <c r="H51" s="34">
        <f t="shared" si="9"/>
        <v>16331371324</v>
      </c>
      <c r="I51" s="34">
        <f t="shared" si="9"/>
        <v>16495433191</v>
      </c>
    </row>
    <row r="52" spans="1:9" x14ac:dyDescent="0.25">
      <c r="A52" s="3"/>
      <c r="B52" s="8">
        <f>B51+B42</f>
        <v>175550511881</v>
      </c>
      <c r="C52" s="8">
        <f t="shared" ref="C52:G52" si="10">C51+C42</f>
        <v>181061793328</v>
      </c>
      <c r="D52" s="8">
        <f t="shared" si="10"/>
        <v>201898215574</v>
      </c>
      <c r="E52" s="8">
        <f t="shared" si="10"/>
        <v>217506699776</v>
      </c>
      <c r="F52" s="8">
        <f t="shared" si="10"/>
        <v>213689013123</v>
      </c>
      <c r="G52" s="8">
        <f t="shared" si="10"/>
        <v>227380811308</v>
      </c>
      <c r="H52" s="8">
        <f>H51+H42+2</f>
        <v>243249798144</v>
      </c>
      <c r="I52" s="8">
        <f>I51+I42+2</f>
        <v>239159731268</v>
      </c>
    </row>
    <row r="53" spans="1:9" x14ac:dyDescent="0.25">
      <c r="B53" s="10"/>
      <c r="C53" s="10"/>
      <c r="D53" s="10"/>
      <c r="E53" s="10"/>
      <c r="F53" s="10"/>
      <c r="G53" s="10"/>
      <c r="H53" s="10"/>
      <c r="I53" s="10"/>
    </row>
    <row r="54" spans="1:9" x14ac:dyDescent="0.25">
      <c r="A54" s="31" t="s">
        <v>111</v>
      </c>
      <c r="B54" s="32">
        <f>B49/(B44/10)</f>
        <v>26.237610414728056</v>
      </c>
      <c r="C54" s="32">
        <f>C49/(C44/10)</f>
        <v>24.582809248754117</v>
      </c>
      <c r="D54" s="32">
        <f>D49/(D44/10)</f>
        <v>25.205166680733964</v>
      </c>
      <c r="E54" s="32">
        <f>E49/(E44/10)</f>
        <v>26.588987075226445</v>
      </c>
      <c r="F54" s="32">
        <f>F49/(F44/10)</f>
        <v>23.22578980044263</v>
      </c>
      <c r="G54" s="32">
        <f t="shared" ref="G54:I54" si="11">G49/(G44/10)</f>
        <v>24.543402547683733</v>
      </c>
      <c r="H54" s="32">
        <f t="shared" si="11"/>
        <v>21.797664861046869</v>
      </c>
      <c r="I54" s="32">
        <f t="shared" si="11"/>
        <v>22.016640191109314</v>
      </c>
    </row>
    <row r="55" spans="1:9" x14ac:dyDescent="0.25">
      <c r="A55" s="31" t="s">
        <v>112</v>
      </c>
      <c r="B55" s="10">
        <f>B44/10</f>
        <v>614119386</v>
      </c>
      <c r="C55" s="10">
        <f t="shared" ref="C55:I55" si="12">C44/10</f>
        <v>614119386</v>
      </c>
      <c r="D55" s="10">
        <f t="shared" si="12"/>
        <v>614119386</v>
      </c>
      <c r="E55" s="10">
        <f t="shared" si="12"/>
        <v>614119386</v>
      </c>
      <c r="F55" s="10">
        <f t="shared" si="12"/>
        <v>749225650</v>
      </c>
      <c r="G55" s="10">
        <f t="shared" si="12"/>
        <v>749225650</v>
      </c>
      <c r="H55" s="10">
        <f t="shared" si="12"/>
        <v>749225650</v>
      </c>
      <c r="I55" s="10">
        <f t="shared" si="12"/>
        <v>749225650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pane xSplit="1" ySplit="5" topLeftCell="G33" activePane="bottomRight" state="frozen"/>
      <selection pane="topRight" activeCell="C1" sqref="C1"/>
      <selection pane="bottomLeft" activeCell="A5" sqref="A5"/>
      <selection pane="bottomRight" activeCell="H44" sqref="H44:I44"/>
    </sheetView>
  </sheetViews>
  <sheetFormatPr defaultRowHeight="15" x14ac:dyDescent="0.25"/>
  <cols>
    <col min="1" max="1" width="33.7109375" customWidth="1"/>
    <col min="2" max="2" width="18" bestFit="1" customWidth="1"/>
    <col min="3" max="4" width="16" bestFit="1" customWidth="1"/>
    <col min="5" max="6" width="17.7109375" bestFit="1" customWidth="1"/>
    <col min="7" max="7" width="16.28515625" customWidth="1"/>
    <col min="8" max="8" width="17.85546875" customWidth="1"/>
    <col min="9" max="9" width="14.28515625" customWidth="1"/>
  </cols>
  <sheetData>
    <row r="1" spans="1:9" x14ac:dyDescent="0.25">
      <c r="A1" s="3" t="s">
        <v>75</v>
      </c>
    </row>
    <row r="2" spans="1:9" x14ac:dyDescent="0.25">
      <c r="A2" s="3" t="s">
        <v>142</v>
      </c>
    </row>
    <row r="3" spans="1:9" x14ac:dyDescent="0.25">
      <c r="A3" t="s">
        <v>96</v>
      </c>
    </row>
    <row r="4" spans="1:9" ht="18.75" x14ac:dyDescent="0.3">
      <c r="A4" s="2"/>
      <c r="B4" s="26" t="s">
        <v>97</v>
      </c>
      <c r="C4" s="26" t="s">
        <v>98</v>
      </c>
      <c r="D4" s="26" t="s">
        <v>99</v>
      </c>
      <c r="E4" s="26" t="s">
        <v>97</v>
      </c>
      <c r="F4" s="26" t="s">
        <v>98</v>
      </c>
      <c r="G4" s="35" t="s">
        <v>97</v>
      </c>
      <c r="H4" s="35" t="s">
        <v>97</v>
      </c>
      <c r="I4" s="35" t="s">
        <v>98</v>
      </c>
    </row>
    <row r="5" spans="1:9" ht="15.75" x14ac:dyDescent="0.25">
      <c r="B5" s="27">
        <v>42916</v>
      </c>
      <c r="C5" s="27">
        <v>43008</v>
      </c>
      <c r="D5" s="27">
        <v>43190</v>
      </c>
      <c r="E5" s="27">
        <v>43281</v>
      </c>
      <c r="F5" s="27">
        <v>43373</v>
      </c>
      <c r="G5" s="36">
        <v>43555</v>
      </c>
      <c r="H5" s="36">
        <v>43646</v>
      </c>
      <c r="I5" s="36">
        <v>43738</v>
      </c>
    </row>
    <row r="6" spans="1:9" x14ac:dyDescent="0.25">
      <c r="A6" s="31" t="s">
        <v>114</v>
      </c>
    </row>
    <row r="7" spans="1:9" s="3" customFormat="1" x14ac:dyDescent="0.25">
      <c r="A7" s="30" t="s">
        <v>115</v>
      </c>
      <c r="B7" s="4">
        <f>B8-B9</f>
        <v>1658993589</v>
      </c>
      <c r="C7" s="4">
        <f>C8-C9</f>
        <v>2230111747</v>
      </c>
      <c r="D7" s="4">
        <f>D8-D9</f>
        <v>1315319138</v>
      </c>
      <c r="E7" s="4">
        <f>E8-E9</f>
        <v>2679499402</v>
      </c>
      <c r="F7" s="4">
        <f>F8-F9</f>
        <v>4506184168</v>
      </c>
      <c r="G7" s="4">
        <f t="shared" ref="G7:I7" si="0">G8-G9</f>
        <v>1751423837</v>
      </c>
      <c r="H7" s="4">
        <f t="shared" si="0"/>
        <v>3402939238</v>
      </c>
      <c r="I7" s="4">
        <f t="shared" si="0"/>
        <v>5315542844</v>
      </c>
    </row>
    <row r="8" spans="1:9" x14ac:dyDescent="0.25">
      <c r="A8" s="5" t="s">
        <v>23</v>
      </c>
      <c r="B8" s="6">
        <v>5497303063</v>
      </c>
      <c r="C8" s="5">
        <v>8323418287</v>
      </c>
      <c r="D8" s="6">
        <v>3608451003</v>
      </c>
      <c r="E8" s="6">
        <v>7440883726</v>
      </c>
      <c r="F8" s="6">
        <v>11491029742</v>
      </c>
      <c r="G8" s="6">
        <v>4391415118</v>
      </c>
      <c r="H8" s="6">
        <v>9002482427</v>
      </c>
      <c r="I8" s="6">
        <v>13852885950</v>
      </c>
    </row>
    <row r="9" spans="1:9" x14ac:dyDescent="0.25">
      <c r="A9" s="5" t="s">
        <v>24</v>
      </c>
      <c r="B9" s="6">
        <v>3838309474</v>
      </c>
      <c r="C9" s="5">
        <v>6093306540</v>
      </c>
      <c r="D9" s="6">
        <v>2293131865</v>
      </c>
      <c r="E9" s="6">
        <v>4761384324</v>
      </c>
      <c r="F9" s="6">
        <v>6984845574</v>
      </c>
      <c r="G9" s="6">
        <v>2639991281</v>
      </c>
      <c r="H9" s="6">
        <v>5599543189</v>
      </c>
      <c r="I9" s="6">
        <v>8537343106</v>
      </c>
    </row>
    <row r="10" spans="1:9" x14ac:dyDescent="0.25">
      <c r="A10" s="5" t="s">
        <v>25</v>
      </c>
      <c r="B10" s="6">
        <v>1159074570</v>
      </c>
      <c r="C10" s="5">
        <v>2088528623</v>
      </c>
      <c r="D10" s="6">
        <v>436650435</v>
      </c>
      <c r="E10" s="6">
        <v>1162655909</v>
      </c>
      <c r="F10" s="6">
        <v>1478444662</v>
      </c>
      <c r="G10" s="6">
        <v>287297123</v>
      </c>
      <c r="H10" s="6">
        <v>925943595</v>
      </c>
      <c r="I10" s="6">
        <v>1375443018</v>
      </c>
    </row>
    <row r="11" spans="1:9" x14ac:dyDescent="0.25">
      <c r="A11" s="5" t="s">
        <v>26</v>
      </c>
      <c r="B11" s="6">
        <v>880322265</v>
      </c>
      <c r="C11" s="5">
        <v>1320013913</v>
      </c>
      <c r="D11" s="6">
        <v>466104528</v>
      </c>
      <c r="E11" s="6">
        <v>991158719</v>
      </c>
      <c r="F11" s="6">
        <v>1379948350</v>
      </c>
      <c r="G11" s="6">
        <v>510692709</v>
      </c>
      <c r="H11" s="6">
        <v>1004563371</v>
      </c>
      <c r="I11" s="6">
        <v>1492663847</v>
      </c>
    </row>
    <row r="12" spans="1:9" x14ac:dyDescent="0.25">
      <c r="A12" s="5" t="s">
        <v>27</v>
      </c>
      <c r="B12" s="6">
        <v>238374679</v>
      </c>
      <c r="C12" s="5">
        <v>334137688</v>
      </c>
      <c r="D12" s="6">
        <v>113142183</v>
      </c>
      <c r="E12" s="6">
        <v>212125832</v>
      </c>
      <c r="F12" s="6">
        <v>402196350</v>
      </c>
      <c r="G12" s="6">
        <v>127341856</v>
      </c>
      <c r="H12" s="6">
        <v>319921556</v>
      </c>
      <c r="I12" s="6">
        <v>499179936</v>
      </c>
    </row>
    <row r="13" spans="1:9" s="3" customFormat="1" x14ac:dyDescent="0.25">
      <c r="A13" s="4"/>
      <c r="B13" s="4">
        <f t="shared" ref="B13:I13" si="1">SUM(B10:B12)</f>
        <v>2277771514</v>
      </c>
      <c r="C13" s="4">
        <f t="shared" si="1"/>
        <v>3742680224</v>
      </c>
      <c r="D13" s="4">
        <f t="shared" si="1"/>
        <v>1015897146</v>
      </c>
      <c r="E13" s="4">
        <f>SUM(E10:E12)</f>
        <v>2365940460</v>
      </c>
      <c r="F13" s="4">
        <f t="shared" si="1"/>
        <v>3260589362</v>
      </c>
      <c r="G13" s="4">
        <f t="shared" si="1"/>
        <v>925331688</v>
      </c>
      <c r="H13" s="4">
        <f t="shared" si="1"/>
        <v>2250428522</v>
      </c>
      <c r="I13" s="4">
        <f t="shared" si="1"/>
        <v>3367286801</v>
      </c>
    </row>
    <row r="14" spans="1:9" x14ac:dyDescent="0.25">
      <c r="A14" s="4"/>
      <c r="B14" s="4">
        <f>B7+B13</f>
        <v>3936765103</v>
      </c>
      <c r="C14" s="4">
        <f>C7+C13</f>
        <v>5972791971</v>
      </c>
      <c r="D14" s="4">
        <f>D7+D13</f>
        <v>2331216284</v>
      </c>
      <c r="E14" s="4">
        <f>E7+E13</f>
        <v>5045439862</v>
      </c>
      <c r="F14" s="4">
        <f>F7+F13</f>
        <v>7766773530</v>
      </c>
      <c r="G14" s="4">
        <f t="shared" ref="G14:I14" si="2">G7+G13</f>
        <v>2676755525</v>
      </c>
      <c r="H14" s="4">
        <f t="shared" si="2"/>
        <v>5653367760</v>
      </c>
      <c r="I14" s="4">
        <f t="shared" si="2"/>
        <v>8682829645</v>
      </c>
    </row>
    <row r="15" spans="1:9" x14ac:dyDescent="0.25">
      <c r="A15" s="31" t="s">
        <v>116</v>
      </c>
    </row>
    <row r="16" spans="1:9" x14ac:dyDescent="0.25">
      <c r="A16" s="5" t="s">
        <v>28</v>
      </c>
      <c r="B16" s="6">
        <v>1264026145</v>
      </c>
      <c r="C16" s="5">
        <v>1917338352</v>
      </c>
      <c r="D16" s="6">
        <v>701993742</v>
      </c>
      <c r="E16" s="6">
        <v>1417116802</v>
      </c>
      <c r="F16" s="6">
        <v>2108658243</v>
      </c>
      <c r="G16" s="6">
        <v>734887814</v>
      </c>
      <c r="H16" s="6">
        <v>1506150468</v>
      </c>
      <c r="I16" s="6">
        <v>2252013828</v>
      </c>
    </row>
    <row r="17" spans="1:9" x14ac:dyDescent="0.25">
      <c r="A17" s="5" t="s">
        <v>29</v>
      </c>
      <c r="B17" s="6">
        <v>302071724</v>
      </c>
      <c r="C17" s="5">
        <v>464535866</v>
      </c>
      <c r="D17" s="6">
        <v>178700430</v>
      </c>
      <c r="E17" s="6">
        <v>365371201</v>
      </c>
      <c r="F17" s="6">
        <v>551702581</v>
      </c>
      <c r="G17" s="6">
        <v>192454305</v>
      </c>
      <c r="H17" s="6">
        <v>384577969</v>
      </c>
      <c r="I17" s="6">
        <v>578564968</v>
      </c>
    </row>
    <row r="18" spans="1:9" x14ac:dyDescent="0.25">
      <c r="A18" s="5" t="s">
        <v>30</v>
      </c>
      <c r="B18" s="6">
        <v>4297524</v>
      </c>
      <c r="C18" s="5">
        <v>5391400</v>
      </c>
      <c r="D18" s="6">
        <v>1552478</v>
      </c>
      <c r="E18" s="6">
        <v>5416395</v>
      </c>
      <c r="F18" s="6">
        <v>7111527</v>
      </c>
      <c r="G18" s="6">
        <v>2754407</v>
      </c>
      <c r="H18" s="6">
        <v>5899236</v>
      </c>
      <c r="I18" s="6">
        <v>9409518</v>
      </c>
    </row>
    <row r="19" spans="1:9" x14ac:dyDescent="0.25">
      <c r="A19" s="5" t="s">
        <v>31</v>
      </c>
      <c r="B19" s="6">
        <v>49861227</v>
      </c>
      <c r="C19" s="5">
        <v>73209855</v>
      </c>
      <c r="D19" s="6">
        <v>27317473</v>
      </c>
      <c r="E19" s="6">
        <v>56498945</v>
      </c>
      <c r="F19" s="6">
        <v>81969808</v>
      </c>
      <c r="G19" s="6">
        <v>25185395</v>
      </c>
      <c r="H19" s="6">
        <v>50898691</v>
      </c>
      <c r="I19" s="6">
        <v>75619716</v>
      </c>
    </row>
    <row r="20" spans="1:9" x14ac:dyDescent="0.25">
      <c r="A20" s="5" t="s">
        <v>32</v>
      </c>
      <c r="B20" s="6">
        <v>65346592</v>
      </c>
      <c r="C20" s="5">
        <v>104000257</v>
      </c>
      <c r="D20" s="6">
        <v>43690604</v>
      </c>
      <c r="E20" s="6">
        <v>75286119</v>
      </c>
      <c r="F20" s="6">
        <v>114726217</v>
      </c>
      <c r="G20" s="6">
        <v>36506032</v>
      </c>
      <c r="H20" s="6">
        <v>92075790</v>
      </c>
      <c r="I20" s="6">
        <v>161835690</v>
      </c>
    </row>
    <row r="21" spans="1:9" x14ac:dyDescent="0.25">
      <c r="A21" s="5" t="s">
        <v>33</v>
      </c>
      <c r="B21" s="6">
        <v>6650000</v>
      </c>
      <c r="C21" s="5">
        <v>10300000</v>
      </c>
      <c r="D21" s="5">
        <v>3000000</v>
      </c>
      <c r="E21" s="6">
        <v>6780000</v>
      </c>
      <c r="F21" s="6">
        <v>10430000</v>
      </c>
      <c r="G21" s="6">
        <v>3000000</v>
      </c>
      <c r="H21" s="6">
        <v>6780000</v>
      </c>
      <c r="I21" s="6">
        <v>10430000</v>
      </c>
    </row>
    <row r="22" spans="1:9" x14ac:dyDescent="0.25">
      <c r="A22" s="5" t="s">
        <v>34</v>
      </c>
      <c r="B22" s="6">
        <v>4271140</v>
      </c>
      <c r="C22" s="5">
        <v>6099192</v>
      </c>
      <c r="D22" s="6">
        <v>1508719</v>
      </c>
      <c r="E22" s="6">
        <v>2385618</v>
      </c>
      <c r="F22" s="6">
        <v>4820201</v>
      </c>
      <c r="G22" s="6">
        <v>1554142</v>
      </c>
      <c r="H22" s="6">
        <v>3280556</v>
      </c>
      <c r="I22" s="6">
        <v>5246140</v>
      </c>
    </row>
    <row r="23" spans="1:9" x14ac:dyDescent="0.25">
      <c r="A23" s="5" t="s">
        <v>35</v>
      </c>
      <c r="B23" s="6"/>
      <c r="C23" s="5"/>
      <c r="D23" s="6">
        <v>150000</v>
      </c>
      <c r="E23" s="6">
        <v>345000</v>
      </c>
      <c r="F23" s="6">
        <v>517500</v>
      </c>
      <c r="G23" s="6">
        <v>172500</v>
      </c>
      <c r="H23" s="6">
        <v>345000</v>
      </c>
      <c r="I23" s="6">
        <v>517500</v>
      </c>
    </row>
    <row r="24" spans="1:9" x14ac:dyDescent="0.25">
      <c r="A24" s="5" t="s">
        <v>36</v>
      </c>
    </row>
    <row r="25" spans="1:9" x14ac:dyDescent="0.25">
      <c r="A25" s="5" t="s">
        <v>37</v>
      </c>
      <c r="B25" s="6">
        <v>107452147</v>
      </c>
      <c r="C25" s="5">
        <v>167215768</v>
      </c>
      <c r="D25" s="6">
        <v>70485261</v>
      </c>
      <c r="E25" s="6">
        <v>146054698</v>
      </c>
      <c r="F25" s="6">
        <v>224139101</v>
      </c>
      <c r="G25" s="6">
        <v>87107739</v>
      </c>
      <c r="H25" s="6">
        <v>170237628</v>
      </c>
      <c r="I25" s="6">
        <v>235280827</v>
      </c>
    </row>
    <row r="26" spans="1:9" x14ac:dyDescent="0.25">
      <c r="A26" s="5" t="s">
        <v>38</v>
      </c>
      <c r="B26" s="6">
        <v>272692084</v>
      </c>
      <c r="C26" s="5">
        <v>384079029</v>
      </c>
      <c r="D26" s="6">
        <v>152520734</v>
      </c>
      <c r="E26" s="6">
        <v>310504519</v>
      </c>
      <c r="F26" s="6">
        <v>456431263</v>
      </c>
      <c r="G26" s="6">
        <v>165372629</v>
      </c>
      <c r="H26" s="6">
        <v>331810203</v>
      </c>
      <c r="I26" s="6">
        <v>617459461</v>
      </c>
    </row>
    <row r="27" spans="1:9" s="3" customFormat="1" x14ac:dyDescent="0.25">
      <c r="A27" s="4"/>
      <c r="B27" s="4">
        <f>SUM(B16:B26)</f>
        <v>2076668583</v>
      </c>
      <c r="C27" s="4">
        <f>SUM(C16:C26)</f>
        <v>3132169719</v>
      </c>
      <c r="D27" s="4">
        <f>SUM(D16:D26)</f>
        <v>1180919441</v>
      </c>
      <c r="E27" s="4">
        <f>SUM(E16:E26)</f>
        <v>2385759297</v>
      </c>
      <c r="F27" s="4">
        <f>SUM(F16:F26)</f>
        <v>3560506441</v>
      </c>
      <c r="G27" s="4">
        <f t="shared" ref="G27:I27" si="3">SUM(G16:G26)</f>
        <v>1248994963</v>
      </c>
      <c r="H27" s="4">
        <f t="shared" si="3"/>
        <v>2552055541</v>
      </c>
      <c r="I27" s="4">
        <f t="shared" si="3"/>
        <v>3946377648</v>
      </c>
    </row>
    <row r="28" spans="1:9" s="3" customFormat="1" x14ac:dyDescent="0.25">
      <c r="A28" s="31" t="s">
        <v>39</v>
      </c>
    </row>
    <row r="29" spans="1:9" s="3" customFormat="1" x14ac:dyDescent="0.25">
      <c r="A29" s="31" t="s">
        <v>117</v>
      </c>
      <c r="B29" s="4">
        <f>B14-B27+B28</f>
        <v>1860096520</v>
      </c>
      <c r="C29" s="4">
        <f>C14-C27+C28</f>
        <v>2840622252</v>
      </c>
      <c r="D29" s="4">
        <f>D14-D27+D28</f>
        <v>1150296843</v>
      </c>
      <c r="E29" s="4">
        <f>E14-E27+E28</f>
        <v>2659680565</v>
      </c>
      <c r="F29" s="4">
        <f>F14-F27</f>
        <v>4206267089</v>
      </c>
      <c r="G29" s="4">
        <f t="shared" ref="G29:I29" si="4">G14-G27</f>
        <v>1427760562</v>
      </c>
      <c r="H29" s="4">
        <f t="shared" si="4"/>
        <v>3101312219</v>
      </c>
      <c r="I29" s="4">
        <f t="shared" si="4"/>
        <v>4736451997</v>
      </c>
    </row>
    <row r="30" spans="1:9" s="3" customFormat="1" x14ac:dyDescent="0.25">
      <c r="A30" s="29" t="s">
        <v>118</v>
      </c>
      <c r="B30" s="4"/>
      <c r="C30" s="4"/>
      <c r="D30" s="4"/>
      <c r="E30" s="4"/>
      <c r="F30" s="4"/>
    </row>
    <row r="31" spans="1:9" x14ac:dyDescent="0.25">
      <c r="A31" s="11" t="s">
        <v>79</v>
      </c>
      <c r="B31" s="6">
        <v>277560449</v>
      </c>
      <c r="C31" s="5">
        <v>716120797</v>
      </c>
      <c r="D31" s="6">
        <v>188273841</v>
      </c>
      <c r="E31" s="6">
        <v>660865566</v>
      </c>
      <c r="F31" s="6">
        <v>1075955612</v>
      </c>
      <c r="G31" s="6">
        <v>340667575</v>
      </c>
      <c r="H31" s="6">
        <v>601655194</v>
      </c>
      <c r="I31" s="6">
        <v>752525448</v>
      </c>
    </row>
    <row r="32" spans="1:9" x14ac:dyDescent="0.25">
      <c r="A32" s="11" t="s">
        <v>80</v>
      </c>
      <c r="B32" s="6">
        <v>126893412</v>
      </c>
      <c r="C32" s="5"/>
      <c r="D32" s="6">
        <v>143917583</v>
      </c>
      <c r="E32" s="6">
        <v>9774447</v>
      </c>
      <c r="F32" s="6">
        <v>-790000</v>
      </c>
      <c r="G32" s="6">
        <v>-18800417</v>
      </c>
      <c r="H32" s="6">
        <v>46997000</v>
      </c>
      <c r="I32" s="6">
        <v>23121000</v>
      </c>
    </row>
    <row r="33" spans="1:9" x14ac:dyDescent="0.25">
      <c r="A33" s="5" t="s">
        <v>81</v>
      </c>
      <c r="D33" s="6"/>
      <c r="E33" s="6"/>
      <c r="F33" s="6"/>
    </row>
    <row r="34" spans="1:9" x14ac:dyDescent="0.25">
      <c r="A34" s="5" t="s">
        <v>40</v>
      </c>
      <c r="B34" s="10">
        <v>-43379942</v>
      </c>
      <c r="C34" s="10">
        <v>-46256555</v>
      </c>
      <c r="D34" s="10">
        <v>85020435</v>
      </c>
      <c r="E34" s="10">
        <v>10918319</v>
      </c>
      <c r="F34" s="10">
        <v>45129273</v>
      </c>
      <c r="G34" s="6">
        <v>18021116</v>
      </c>
      <c r="H34" s="6">
        <v>229766</v>
      </c>
      <c r="I34" s="6">
        <v>76542103</v>
      </c>
    </row>
    <row r="35" spans="1:9" s="3" customFormat="1" x14ac:dyDescent="0.25">
      <c r="B35" s="4">
        <f>SUM(B31:B34)</f>
        <v>361073919</v>
      </c>
      <c r="C35" s="4">
        <f>SUM(C31:C34)</f>
        <v>669864242</v>
      </c>
      <c r="D35" s="4">
        <f>SUM(D31:D34)</f>
        <v>417211859</v>
      </c>
      <c r="E35" s="4">
        <f>SUM(E31:E34)</f>
        <v>681558332</v>
      </c>
      <c r="F35" s="4">
        <f>SUM(F31:F34)</f>
        <v>1120294885</v>
      </c>
      <c r="G35" s="4">
        <f t="shared" ref="G35:I35" si="5">SUM(G31:G34)</f>
        <v>339888274</v>
      </c>
      <c r="H35" s="4">
        <f t="shared" si="5"/>
        <v>648881960</v>
      </c>
      <c r="I35" s="4">
        <f t="shared" si="5"/>
        <v>852188551</v>
      </c>
    </row>
    <row r="36" spans="1:9" s="3" customFormat="1" x14ac:dyDescent="0.25">
      <c r="A36" s="31" t="s">
        <v>119</v>
      </c>
      <c r="B36" s="4">
        <f>B29-B35</f>
        <v>1499022601</v>
      </c>
      <c r="C36" s="4">
        <f>C29-C35</f>
        <v>2170758010</v>
      </c>
      <c r="D36" s="4">
        <f>D29-D35</f>
        <v>733084984</v>
      </c>
      <c r="E36" s="4">
        <f>E29-E35</f>
        <v>1978122233</v>
      </c>
      <c r="F36" s="4">
        <f>F29-F35</f>
        <v>3085972204</v>
      </c>
      <c r="G36" s="4">
        <f t="shared" ref="G36:I36" si="6">G29-G35</f>
        <v>1087872288</v>
      </c>
      <c r="H36" s="4">
        <f t="shared" si="6"/>
        <v>2452430259</v>
      </c>
      <c r="I36" s="4">
        <f t="shared" si="6"/>
        <v>3884263446</v>
      </c>
    </row>
    <row r="37" spans="1:9" s="3" customFormat="1" x14ac:dyDescent="0.25">
      <c r="A37" s="4" t="s">
        <v>82</v>
      </c>
      <c r="B37" s="4">
        <v>43222130</v>
      </c>
      <c r="C37" s="4">
        <v>62422264</v>
      </c>
      <c r="D37" s="4">
        <v>24018483</v>
      </c>
      <c r="E37" s="4"/>
      <c r="F37" s="4"/>
    </row>
    <row r="38" spans="1:9" s="3" customFormat="1" x14ac:dyDescent="0.25">
      <c r="A38" s="31" t="s">
        <v>120</v>
      </c>
      <c r="B38" s="7">
        <f>SUM(B39:B40)</f>
        <v>657424865</v>
      </c>
      <c r="C38" s="7">
        <f t="shared" ref="C38:I38" si="7">SUM(C39:C40)</f>
        <v>1036904329</v>
      </c>
      <c r="D38" s="7">
        <f t="shared" si="7"/>
        <v>392489844</v>
      </c>
      <c r="E38" s="10">
        <v>839606997</v>
      </c>
      <c r="F38" s="7">
        <f t="shared" si="7"/>
        <v>1408767312</v>
      </c>
      <c r="G38" s="7">
        <f t="shared" si="7"/>
        <v>532009089</v>
      </c>
      <c r="H38" s="7">
        <f t="shared" si="7"/>
        <v>1117833695</v>
      </c>
      <c r="I38" s="7">
        <f t="shared" si="7"/>
        <v>1724837198</v>
      </c>
    </row>
    <row r="39" spans="1:9" x14ac:dyDescent="0.25">
      <c r="A39" s="5" t="s">
        <v>41</v>
      </c>
      <c r="B39" s="10">
        <v>657424865</v>
      </c>
      <c r="C39" s="10">
        <v>1036904329</v>
      </c>
      <c r="D39" s="10">
        <v>392489844</v>
      </c>
      <c r="E39" s="10"/>
      <c r="F39" s="10">
        <v>1408767312</v>
      </c>
      <c r="G39" s="6">
        <v>532009089</v>
      </c>
      <c r="H39" s="6">
        <v>1117233695</v>
      </c>
      <c r="I39" s="6">
        <v>1723770417</v>
      </c>
    </row>
    <row r="40" spans="1:9" x14ac:dyDescent="0.25">
      <c r="A40" s="5" t="s">
        <v>42</v>
      </c>
      <c r="B40" s="10"/>
      <c r="C40" s="10"/>
      <c r="D40" s="10"/>
      <c r="E40" s="10"/>
      <c r="F40" s="10"/>
      <c r="H40" s="6">
        <v>600000</v>
      </c>
      <c r="I40" s="6">
        <v>1066781</v>
      </c>
    </row>
    <row r="41" spans="1:9" s="3" customFormat="1" x14ac:dyDescent="0.25">
      <c r="A41" s="3" t="s">
        <v>121</v>
      </c>
      <c r="B41" s="4">
        <f>B36-B38-B37</f>
        <v>798375606</v>
      </c>
      <c r="C41" s="4">
        <f>C36-C38-C37</f>
        <v>1071431417</v>
      </c>
      <c r="D41" s="4">
        <f t="shared" ref="D41:I41" si="8">D36-D38-D37</f>
        <v>316576657</v>
      </c>
      <c r="E41" s="4">
        <f>E36-E38-E37</f>
        <v>1138515236</v>
      </c>
      <c r="F41" s="4">
        <f t="shared" si="8"/>
        <v>1677204892</v>
      </c>
      <c r="G41" s="4">
        <f>G36-G38-G37+1</f>
        <v>555863200</v>
      </c>
      <c r="H41" s="4">
        <f t="shared" si="8"/>
        <v>1334596564</v>
      </c>
      <c r="I41" s="4">
        <f t="shared" si="8"/>
        <v>2159426248</v>
      </c>
    </row>
    <row r="42" spans="1:9" x14ac:dyDescent="0.25">
      <c r="A42" s="4"/>
    </row>
    <row r="43" spans="1:9" x14ac:dyDescent="0.25">
      <c r="A43" s="33" t="s">
        <v>122</v>
      </c>
      <c r="B43" s="21">
        <f>B41/('1'!B44/10)</f>
        <v>1.3000332251358044</v>
      </c>
      <c r="C43" s="21">
        <f>C41/('1'!C44/10)</f>
        <v>1.7446630759837307</v>
      </c>
      <c r="D43" s="21">
        <f>D41/('1'!D44/10)</f>
        <v>0.51549692814940706</v>
      </c>
      <c r="E43" s="21">
        <f>E41/('1'!E44/10)</f>
        <v>1.8538988704062829</v>
      </c>
      <c r="F43" s="21">
        <f>F41/('1'!F44/10)</f>
        <v>2.2385844531617409</v>
      </c>
      <c r="G43" s="21">
        <f>G41/('1'!G44/10)</f>
        <v>0.7419169378410897</v>
      </c>
      <c r="H43" s="21">
        <f>H41/('1'!H44/10)</f>
        <v>1.7813012194657243</v>
      </c>
      <c r="I43" s="21">
        <f>I41/('1'!I44/10)</f>
        <v>2.8822107838940112</v>
      </c>
    </row>
    <row r="44" spans="1:9" x14ac:dyDescent="0.25">
      <c r="A44" s="33" t="s">
        <v>123</v>
      </c>
      <c r="B44" s="4">
        <f>'1'!B44/10</f>
        <v>614119386</v>
      </c>
      <c r="C44" s="4">
        <f>'1'!C44/10</f>
        <v>614119386</v>
      </c>
      <c r="D44" s="4">
        <f>'1'!D44/10</f>
        <v>614119386</v>
      </c>
      <c r="E44" s="4">
        <f>'1'!E44/10</f>
        <v>614119386</v>
      </c>
      <c r="F44" s="4">
        <f>'1'!F44/10</f>
        <v>749225650</v>
      </c>
      <c r="G44" s="4">
        <f>'1'!G44/10</f>
        <v>749225650</v>
      </c>
      <c r="H44" s="4">
        <f>'1'!H44/10</f>
        <v>749225650</v>
      </c>
      <c r="I44" s="4">
        <f>'1'!I44/10</f>
        <v>749225650</v>
      </c>
    </row>
    <row r="45" spans="1:9" x14ac:dyDescent="0.25">
      <c r="A45" s="4"/>
    </row>
    <row r="46" spans="1:9" x14ac:dyDescent="0.25">
      <c r="A46" s="4"/>
    </row>
    <row r="47" spans="1:9" x14ac:dyDescent="0.25">
      <c r="A47" s="4"/>
      <c r="B47" s="22"/>
      <c r="C47" s="22"/>
      <c r="D47" s="22"/>
      <c r="E47" s="22"/>
      <c r="F47" s="22"/>
    </row>
    <row r="48" spans="1:9" x14ac:dyDescent="0.25">
      <c r="B48" s="22"/>
      <c r="C48" s="22"/>
      <c r="D48" s="22"/>
      <c r="E48" s="22"/>
      <c r="F48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workbookViewId="0">
      <pane xSplit="1" ySplit="5" topLeftCell="H51" activePane="bottomRight" state="frozen"/>
      <selection pane="topRight" activeCell="B1" sqref="B1"/>
      <selection pane="bottomLeft" activeCell="A6" sqref="A6"/>
      <selection pane="bottomRight" activeCell="I62" sqref="I62"/>
    </sheetView>
  </sheetViews>
  <sheetFormatPr defaultRowHeight="15" x14ac:dyDescent="0.25"/>
  <cols>
    <col min="1" max="1" width="38.42578125" customWidth="1"/>
    <col min="2" max="2" width="18.7109375" bestFit="1" customWidth="1"/>
    <col min="3" max="3" width="21.5703125" customWidth="1"/>
    <col min="4" max="5" width="18.7109375" bestFit="1" customWidth="1"/>
    <col min="6" max="6" width="16" bestFit="1" customWidth="1"/>
    <col min="7" max="7" width="16.7109375" customWidth="1"/>
    <col min="8" max="8" width="15.42578125" customWidth="1"/>
    <col min="9" max="9" width="16" customWidth="1"/>
  </cols>
  <sheetData>
    <row r="1" spans="1:9" x14ac:dyDescent="0.25">
      <c r="A1" s="3" t="s">
        <v>75</v>
      </c>
    </row>
    <row r="2" spans="1:9" x14ac:dyDescent="0.25">
      <c r="A2" s="3" t="s">
        <v>143</v>
      </c>
    </row>
    <row r="3" spans="1:9" x14ac:dyDescent="0.25">
      <c r="A3" t="s">
        <v>96</v>
      </c>
    </row>
    <row r="4" spans="1:9" ht="18.75" x14ac:dyDescent="0.3">
      <c r="A4" s="2"/>
      <c r="B4" s="26" t="s">
        <v>97</v>
      </c>
      <c r="C4" s="26" t="s">
        <v>98</v>
      </c>
      <c r="D4" s="26" t="s">
        <v>99</v>
      </c>
      <c r="E4" s="26" t="s">
        <v>97</v>
      </c>
      <c r="F4" s="26" t="s">
        <v>98</v>
      </c>
      <c r="G4" s="35" t="s">
        <v>97</v>
      </c>
      <c r="H4" s="35" t="s">
        <v>97</v>
      </c>
      <c r="I4" s="35" t="s">
        <v>98</v>
      </c>
    </row>
    <row r="5" spans="1:9" ht="15.75" x14ac:dyDescent="0.25">
      <c r="B5" s="27">
        <v>42916</v>
      </c>
      <c r="C5" s="27">
        <v>43008</v>
      </c>
      <c r="D5" s="27">
        <v>43190</v>
      </c>
      <c r="E5" s="27">
        <v>43281</v>
      </c>
      <c r="F5" s="27">
        <v>43373</v>
      </c>
      <c r="G5" s="36">
        <v>43555</v>
      </c>
      <c r="H5" s="36">
        <v>43646</v>
      </c>
      <c r="I5" s="36">
        <v>43738</v>
      </c>
    </row>
    <row r="6" spans="1:9" x14ac:dyDescent="0.25">
      <c r="A6" s="31" t="s">
        <v>124</v>
      </c>
    </row>
    <row r="7" spans="1:9" x14ac:dyDescent="0.25">
      <c r="A7" s="29" t="s">
        <v>125</v>
      </c>
    </row>
    <row r="8" spans="1:9" x14ac:dyDescent="0.25">
      <c r="A8" s="1" t="s">
        <v>43</v>
      </c>
      <c r="B8" s="10">
        <v>4971537965</v>
      </c>
      <c r="C8" s="10">
        <v>8300537425</v>
      </c>
      <c r="D8" s="10">
        <v>3608436472</v>
      </c>
      <c r="E8" s="10">
        <v>7119515928</v>
      </c>
      <c r="F8" s="10">
        <v>11491029742</v>
      </c>
      <c r="G8" s="10">
        <v>3548431771</v>
      </c>
      <c r="H8" s="6">
        <v>8307944694</v>
      </c>
      <c r="I8" s="6">
        <v>12769778269</v>
      </c>
    </row>
    <row r="9" spans="1:9" x14ac:dyDescent="0.25">
      <c r="A9" s="1" t="s">
        <v>44</v>
      </c>
      <c r="B9" s="10">
        <v>-2866517105</v>
      </c>
      <c r="C9" s="10">
        <v>-5764890413</v>
      </c>
      <c r="D9" s="10">
        <v>-2293131865</v>
      </c>
      <c r="E9" s="10">
        <v>-4122723945</v>
      </c>
      <c r="F9" s="10">
        <v>-6984845574</v>
      </c>
      <c r="G9" s="10">
        <v>-809760137</v>
      </c>
      <c r="H9" s="6">
        <v>-3931965592</v>
      </c>
      <c r="I9" s="6">
        <v>-6188847358</v>
      </c>
    </row>
    <row r="10" spans="1:9" x14ac:dyDescent="0.25">
      <c r="A10" s="12" t="s">
        <v>83</v>
      </c>
      <c r="B10" s="10"/>
      <c r="C10" s="10"/>
      <c r="D10" s="10"/>
      <c r="E10" s="10"/>
      <c r="F10" s="10"/>
    </row>
    <row r="11" spans="1:9" x14ac:dyDescent="0.25">
      <c r="A11" s="12" t="s">
        <v>45</v>
      </c>
      <c r="B11" s="10"/>
      <c r="C11" s="10"/>
      <c r="D11" s="10"/>
      <c r="E11" s="10"/>
      <c r="F11" s="10"/>
    </row>
    <row r="12" spans="1:9" x14ac:dyDescent="0.25">
      <c r="A12" s="12" t="s">
        <v>46</v>
      </c>
      <c r="B12" s="10"/>
      <c r="C12" s="10"/>
      <c r="D12" s="10"/>
      <c r="E12" s="10"/>
      <c r="F12" s="10"/>
    </row>
    <row r="13" spans="1:9" x14ac:dyDescent="0.25">
      <c r="A13" s="12" t="s">
        <v>47</v>
      </c>
      <c r="B13" s="10">
        <v>1159074570</v>
      </c>
      <c r="C13" s="10">
        <v>2091160648</v>
      </c>
      <c r="D13" s="10">
        <v>436650435</v>
      </c>
      <c r="E13" s="10">
        <v>1162655909</v>
      </c>
      <c r="F13" s="10">
        <v>1478444662</v>
      </c>
      <c r="G13" s="10">
        <v>287297123</v>
      </c>
      <c r="H13" s="6">
        <v>925943595</v>
      </c>
      <c r="I13" s="6">
        <v>1375443018</v>
      </c>
    </row>
    <row r="14" spans="1:9" x14ac:dyDescent="0.25">
      <c r="A14" s="12" t="s">
        <v>48</v>
      </c>
      <c r="B14" s="10"/>
      <c r="C14" s="10">
        <v>2858239</v>
      </c>
      <c r="D14" s="10"/>
      <c r="E14" s="10"/>
      <c r="F14" s="10">
        <v>3736651</v>
      </c>
    </row>
    <row r="15" spans="1:9" x14ac:dyDescent="0.25">
      <c r="A15" s="1" t="s">
        <v>49</v>
      </c>
      <c r="B15" s="10">
        <v>880322265</v>
      </c>
      <c r="C15" s="10">
        <v>1320013913</v>
      </c>
      <c r="D15" s="10">
        <v>466143243</v>
      </c>
      <c r="E15" s="10">
        <v>991158719</v>
      </c>
      <c r="F15" s="10">
        <v>1379948350</v>
      </c>
      <c r="G15" s="10">
        <v>510692709</v>
      </c>
      <c r="H15" s="6">
        <v>1004563371</v>
      </c>
      <c r="I15" s="6">
        <v>1492663847</v>
      </c>
    </row>
    <row r="16" spans="1:9" x14ac:dyDescent="0.25">
      <c r="A16" s="12" t="s">
        <v>50</v>
      </c>
      <c r="B16" s="10"/>
      <c r="C16" s="10">
        <v>29958037</v>
      </c>
      <c r="D16" s="10"/>
      <c r="E16" s="10"/>
      <c r="F16" s="10">
        <v>-2119088243</v>
      </c>
    </row>
    <row r="17" spans="1:9" x14ac:dyDescent="0.25">
      <c r="A17" s="1" t="s">
        <v>51</v>
      </c>
      <c r="B17" s="10">
        <v>-1270676145</v>
      </c>
      <c r="C17" s="10">
        <v>-1927638352</v>
      </c>
      <c r="D17" s="10">
        <v>-700412787</v>
      </c>
      <c r="E17" s="10">
        <v>-1423896802</v>
      </c>
      <c r="F17" s="10"/>
      <c r="G17" s="10">
        <v>-737887814</v>
      </c>
      <c r="H17" s="6">
        <v>-1512930468</v>
      </c>
      <c r="I17" s="6">
        <v>-2262443828</v>
      </c>
    </row>
    <row r="18" spans="1:9" x14ac:dyDescent="0.25">
      <c r="A18" s="1" t="s">
        <v>52</v>
      </c>
      <c r="B18" s="10">
        <v>-515758547</v>
      </c>
      <c r="C18" s="10">
        <v>-152453061</v>
      </c>
      <c r="D18" s="10">
        <v>-260324354</v>
      </c>
      <c r="E18" s="10">
        <v>-505303278</v>
      </c>
      <c r="F18" s="10">
        <v>-783044277</v>
      </c>
      <c r="G18" s="10">
        <v>-277677166</v>
      </c>
      <c r="H18" s="6">
        <v>-537077241</v>
      </c>
      <c r="I18" s="6">
        <v>-852760439</v>
      </c>
    </row>
    <row r="19" spans="1:9" x14ac:dyDescent="0.25">
      <c r="A19" s="1" t="s">
        <v>53</v>
      </c>
      <c r="B19" s="10">
        <v>-506202386</v>
      </c>
      <c r="C19" s="10">
        <v>-1004987163</v>
      </c>
      <c r="D19" s="10">
        <v>-368934117</v>
      </c>
      <c r="E19" s="10">
        <v>-833460375</v>
      </c>
      <c r="F19" s="10">
        <v>-1077678117</v>
      </c>
      <c r="G19" s="10">
        <v>-428218388</v>
      </c>
      <c r="H19" s="6">
        <v>-842728404</v>
      </c>
      <c r="I19" s="6">
        <v>-1040033243</v>
      </c>
    </row>
    <row r="20" spans="1:9" x14ac:dyDescent="0.25">
      <c r="A20" s="1" t="s">
        <v>54</v>
      </c>
      <c r="B20" s="10">
        <v>238374679</v>
      </c>
      <c r="C20" s="10">
        <v>334137688</v>
      </c>
      <c r="D20" s="10">
        <v>113103468</v>
      </c>
      <c r="E20" s="10">
        <v>212125832</v>
      </c>
      <c r="F20" s="10">
        <v>402196350</v>
      </c>
      <c r="G20" s="10">
        <v>127341856</v>
      </c>
      <c r="H20" s="6">
        <v>319921556</v>
      </c>
      <c r="I20" s="6">
        <v>499179936</v>
      </c>
    </row>
    <row r="21" spans="1:9" x14ac:dyDescent="0.25">
      <c r="A21" s="1" t="s">
        <v>55</v>
      </c>
      <c r="B21" s="10">
        <v>-272692084</v>
      </c>
      <c r="C21" s="10">
        <v>-922527752</v>
      </c>
      <c r="D21" s="10">
        <v>-157733548</v>
      </c>
      <c r="E21" s="10">
        <v>-310504519</v>
      </c>
      <c r="F21" s="10">
        <v>-456431263</v>
      </c>
      <c r="G21" s="10">
        <v>-165372629</v>
      </c>
      <c r="H21" s="6">
        <v>-331810204</v>
      </c>
      <c r="I21" s="6">
        <v>-617459461</v>
      </c>
    </row>
    <row r="22" spans="1:9" x14ac:dyDescent="0.25">
      <c r="A22" s="13"/>
      <c r="B22" s="4">
        <f>SUM(B8:B21)</f>
        <v>1817463212</v>
      </c>
      <c r="C22" s="4">
        <f>SUM(C8:C21)</f>
        <v>2306169209</v>
      </c>
      <c r="D22" s="4">
        <f t="shared" ref="D22:I22" si="0">SUM(D8:D21)</f>
        <v>843796947</v>
      </c>
      <c r="E22" s="4">
        <f t="shared" si="0"/>
        <v>2289567469</v>
      </c>
      <c r="F22" s="4">
        <f t="shared" si="0"/>
        <v>3334268281</v>
      </c>
      <c r="G22" s="4">
        <f t="shared" si="0"/>
        <v>2054847325</v>
      </c>
      <c r="H22" s="4">
        <f t="shared" si="0"/>
        <v>3401861307</v>
      </c>
      <c r="I22" s="4">
        <f t="shared" si="0"/>
        <v>5175520741</v>
      </c>
    </row>
    <row r="23" spans="1:9" x14ac:dyDescent="0.25">
      <c r="A23" s="30" t="s">
        <v>126</v>
      </c>
      <c r="B23" s="14"/>
    </row>
    <row r="24" spans="1:9" ht="15.75" x14ac:dyDescent="0.25">
      <c r="A24" s="15" t="s">
        <v>56</v>
      </c>
      <c r="D24" s="10"/>
      <c r="E24" s="10"/>
      <c r="F24" s="10"/>
    </row>
    <row r="25" spans="1:9" x14ac:dyDescent="0.25">
      <c r="A25" s="1" t="s">
        <v>84</v>
      </c>
      <c r="B25" s="10">
        <v>-4950933607</v>
      </c>
      <c r="C25" s="10">
        <v>-14378388230</v>
      </c>
      <c r="D25" s="10">
        <v>-2585309385</v>
      </c>
      <c r="E25" s="10">
        <v>-16777649843</v>
      </c>
      <c r="F25" s="10">
        <v>-12741479365</v>
      </c>
      <c r="G25" s="10">
        <v>-2952769504</v>
      </c>
      <c r="H25" s="6">
        <v>-10172231321</v>
      </c>
      <c r="I25" s="6">
        <v>-3272916563</v>
      </c>
    </row>
    <row r="26" spans="1:9" x14ac:dyDescent="0.25">
      <c r="A26" s="1" t="s">
        <v>10</v>
      </c>
      <c r="B26" s="10">
        <v>6069781</v>
      </c>
      <c r="C26" s="10">
        <v>-265849837</v>
      </c>
      <c r="D26" s="10">
        <v>-264880594</v>
      </c>
      <c r="E26" s="10">
        <v>-426888405</v>
      </c>
      <c r="F26" s="10">
        <v>-792906250</v>
      </c>
      <c r="G26" s="10">
        <v>43453098</v>
      </c>
      <c r="H26" s="6">
        <v>-44944046</v>
      </c>
      <c r="I26" s="6">
        <v>-1125009498</v>
      </c>
    </row>
    <row r="27" spans="1:9" x14ac:dyDescent="0.25">
      <c r="A27" s="1" t="s">
        <v>57</v>
      </c>
      <c r="D27" s="10"/>
      <c r="E27" s="10"/>
      <c r="F27" s="10"/>
    </row>
    <row r="28" spans="1:9" x14ac:dyDescent="0.25">
      <c r="A28" s="12" t="s">
        <v>58</v>
      </c>
      <c r="B28" s="6">
        <v>3339899577</v>
      </c>
      <c r="C28" s="6">
        <v>10488381439</v>
      </c>
      <c r="D28" s="10">
        <v>2061678393</v>
      </c>
      <c r="E28" s="10">
        <v>11854790084</v>
      </c>
      <c r="F28" s="10">
        <v>6574664874</v>
      </c>
      <c r="G28" s="10">
        <v>-3983754482</v>
      </c>
      <c r="H28" s="6">
        <v>7646123206</v>
      </c>
      <c r="I28" s="6">
        <v>6962333991</v>
      </c>
    </row>
    <row r="29" spans="1:9" x14ac:dyDescent="0.25">
      <c r="A29" s="1" t="s">
        <v>59</v>
      </c>
      <c r="B29" s="6"/>
      <c r="C29" s="6">
        <v>-1628635170</v>
      </c>
      <c r="D29" s="10"/>
      <c r="E29" s="10"/>
      <c r="F29" s="10"/>
    </row>
    <row r="30" spans="1:9" x14ac:dyDescent="0.25">
      <c r="A30" s="12" t="s">
        <v>60</v>
      </c>
      <c r="D30" s="10"/>
      <c r="E30" s="10"/>
      <c r="F30" s="10"/>
    </row>
    <row r="31" spans="1:9" x14ac:dyDescent="0.25">
      <c r="A31" s="12" t="s">
        <v>61</v>
      </c>
      <c r="B31" s="10"/>
      <c r="C31" s="10"/>
      <c r="D31" s="10"/>
      <c r="E31" s="10"/>
      <c r="F31" s="10"/>
    </row>
    <row r="32" spans="1:9" x14ac:dyDescent="0.25">
      <c r="A32" s="12" t="s">
        <v>62</v>
      </c>
      <c r="D32" s="10"/>
      <c r="E32" s="10"/>
      <c r="F32" s="10"/>
    </row>
    <row r="33" spans="1:9" x14ac:dyDescent="0.25">
      <c r="A33" s="12" t="s">
        <v>63</v>
      </c>
      <c r="B33" s="10"/>
      <c r="D33" s="10"/>
      <c r="E33" s="10"/>
      <c r="F33" s="10"/>
    </row>
    <row r="34" spans="1:9" x14ac:dyDescent="0.25">
      <c r="A34" s="1" t="s">
        <v>64</v>
      </c>
      <c r="D34" s="10"/>
      <c r="E34" s="10"/>
      <c r="F34" s="10"/>
    </row>
    <row r="35" spans="1:9" x14ac:dyDescent="0.25">
      <c r="A35" s="12" t="s">
        <v>65</v>
      </c>
      <c r="D35" s="10"/>
      <c r="E35" s="10"/>
      <c r="F35" s="10"/>
    </row>
    <row r="36" spans="1:9" x14ac:dyDescent="0.25">
      <c r="A36" s="12" t="s">
        <v>66</v>
      </c>
      <c r="D36" s="10"/>
      <c r="E36" s="10"/>
      <c r="F36" s="10"/>
    </row>
    <row r="37" spans="1:9" x14ac:dyDescent="0.25">
      <c r="A37" s="12" t="s">
        <v>67</v>
      </c>
      <c r="D37" s="10"/>
      <c r="E37" s="10"/>
      <c r="F37" s="10"/>
    </row>
    <row r="38" spans="1:9" x14ac:dyDescent="0.25">
      <c r="A38" s="1" t="s">
        <v>68</v>
      </c>
      <c r="D38" s="10"/>
      <c r="E38" s="10"/>
      <c r="F38" s="10"/>
    </row>
    <row r="39" spans="1:9" x14ac:dyDescent="0.25">
      <c r="A39" s="1" t="s">
        <v>69</v>
      </c>
      <c r="B39" s="6">
        <v>-1246443845</v>
      </c>
      <c r="C39" s="25">
        <v>-1177667948</v>
      </c>
      <c r="D39" s="10">
        <v>-289267099</v>
      </c>
      <c r="E39" s="10">
        <v>33591637</v>
      </c>
      <c r="F39" s="10">
        <v>1176578499</v>
      </c>
      <c r="G39" s="10">
        <v>-278449890</v>
      </c>
      <c r="H39" s="6">
        <v>556217428</v>
      </c>
      <c r="I39" s="6">
        <v>244019741</v>
      </c>
    </row>
    <row r="40" spans="1:9" x14ac:dyDescent="0.25">
      <c r="A40" s="16"/>
      <c r="B40" s="4">
        <f t="shared" ref="B40:I40" si="1">SUM(B24:B39)</f>
        <v>-2851408094</v>
      </c>
      <c r="C40" s="4">
        <f>SUM(C24:C39)</f>
        <v>-6962159746</v>
      </c>
      <c r="D40" s="4">
        <f t="shared" si="1"/>
        <v>-1077778685</v>
      </c>
      <c r="E40" s="4">
        <f t="shared" si="1"/>
        <v>-5316156527</v>
      </c>
      <c r="F40" s="4">
        <f t="shared" si="1"/>
        <v>-5783142242</v>
      </c>
      <c r="G40" s="4">
        <f t="shared" si="1"/>
        <v>-7171520778</v>
      </c>
      <c r="H40" s="4">
        <f t="shared" si="1"/>
        <v>-2014834733</v>
      </c>
      <c r="I40" s="4">
        <f t="shared" si="1"/>
        <v>2808427671</v>
      </c>
    </row>
    <row r="41" spans="1:9" x14ac:dyDescent="0.25">
      <c r="A41" s="16"/>
      <c r="B41" s="17"/>
      <c r="C41" s="3"/>
      <c r="D41" s="3"/>
      <c r="E41" s="3"/>
      <c r="F41" s="3"/>
    </row>
    <row r="42" spans="1:9" x14ac:dyDescent="0.25">
      <c r="A42" s="16"/>
      <c r="B42" s="4">
        <f t="shared" ref="B42:I42" si="2">B22+B40</f>
        <v>-1033944882</v>
      </c>
      <c r="C42" s="4">
        <f>C22+C40</f>
        <v>-4655990537</v>
      </c>
      <c r="D42" s="4">
        <f t="shared" si="2"/>
        <v>-233981738</v>
      </c>
      <c r="E42" s="4">
        <f t="shared" si="2"/>
        <v>-3026589058</v>
      </c>
      <c r="F42" s="4">
        <f t="shared" si="2"/>
        <v>-2448873961</v>
      </c>
      <c r="G42" s="4">
        <f t="shared" si="2"/>
        <v>-5116673453</v>
      </c>
      <c r="H42" s="4">
        <f t="shared" si="2"/>
        <v>1387026574</v>
      </c>
      <c r="I42" s="4">
        <f t="shared" si="2"/>
        <v>7983948412</v>
      </c>
    </row>
    <row r="43" spans="1:9" x14ac:dyDescent="0.25">
      <c r="A43" s="16"/>
      <c r="B43" s="14"/>
      <c r="C43" s="14"/>
    </row>
    <row r="44" spans="1:9" x14ac:dyDescent="0.25">
      <c r="A44" s="31" t="s">
        <v>127</v>
      </c>
    </row>
    <row r="45" spans="1:9" x14ac:dyDescent="0.25">
      <c r="A45" s="18" t="s">
        <v>85</v>
      </c>
      <c r="B45" s="10"/>
      <c r="C45" s="10"/>
      <c r="D45" s="10"/>
      <c r="E45" s="10"/>
      <c r="F45" s="10"/>
    </row>
    <row r="46" spans="1:9" x14ac:dyDescent="0.25">
      <c r="A46" s="18" t="s">
        <v>70</v>
      </c>
      <c r="B46" s="10"/>
      <c r="C46" s="10"/>
      <c r="D46" s="10"/>
      <c r="E46" s="10"/>
      <c r="F46" s="10"/>
    </row>
    <row r="47" spans="1:9" x14ac:dyDescent="0.25">
      <c r="A47" s="1" t="s">
        <v>71</v>
      </c>
      <c r="B47" s="10"/>
      <c r="C47" s="10"/>
      <c r="D47" s="10"/>
      <c r="E47" s="10"/>
      <c r="F47" s="10"/>
    </row>
    <row r="48" spans="1:9" x14ac:dyDescent="0.25">
      <c r="A48" s="1" t="s">
        <v>86</v>
      </c>
      <c r="B48" s="10"/>
      <c r="C48" s="10">
        <v>4735807172</v>
      </c>
      <c r="D48" s="10"/>
      <c r="E48" s="10"/>
      <c r="F48" s="10"/>
      <c r="H48" s="6">
        <v>-6375293481</v>
      </c>
    </row>
    <row r="49" spans="1:9" x14ac:dyDescent="0.25">
      <c r="A49" s="1" t="s">
        <v>87</v>
      </c>
      <c r="B49" s="10">
        <v>3170084751</v>
      </c>
      <c r="C49" s="10"/>
      <c r="D49" s="10"/>
      <c r="E49" s="10">
        <v>-2914133765</v>
      </c>
      <c r="F49" s="10">
        <v>-2085503007</v>
      </c>
      <c r="G49" s="6">
        <v>3266529473</v>
      </c>
      <c r="I49" s="6">
        <v>-8528043416</v>
      </c>
    </row>
    <row r="50" spans="1:9" x14ac:dyDescent="0.25">
      <c r="A50" s="1" t="s">
        <v>88</v>
      </c>
      <c r="B50" s="10"/>
      <c r="C50" s="10">
        <v>59196473</v>
      </c>
      <c r="D50" s="10">
        <v>447703209</v>
      </c>
      <c r="E50" s="10"/>
      <c r="F50" s="10"/>
    </row>
    <row r="51" spans="1:9" x14ac:dyDescent="0.25">
      <c r="A51" s="1" t="s">
        <v>72</v>
      </c>
      <c r="B51" s="10">
        <v>-64652412</v>
      </c>
      <c r="C51" s="10">
        <v>-382590303</v>
      </c>
      <c r="D51" s="10">
        <v>-64992904</v>
      </c>
      <c r="E51" s="10">
        <v>-67542806</v>
      </c>
      <c r="F51" s="10">
        <v>-64228391</v>
      </c>
      <c r="G51" s="6">
        <v>-69486484</v>
      </c>
      <c r="H51" s="6">
        <v>-51172686</v>
      </c>
      <c r="I51" s="6">
        <v>-188483673</v>
      </c>
    </row>
    <row r="52" spans="1:9" x14ac:dyDescent="0.25">
      <c r="A52" s="12" t="s">
        <v>19</v>
      </c>
      <c r="B52" s="10"/>
      <c r="C52" s="10"/>
      <c r="D52" s="10"/>
      <c r="E52" s="10"/>
      <c r="F52" s="10"/>
    </row>
    <row r="53" spans="1:9" x14ac:dyDescent="0.25">
      <c r="A53" s="16"/>
      <c r="B53" s="4">
        <f>SUM(B45:B52)</f>
        <v>3105432339</v>
      </c>
      <c r="C53" s="4">
        <f>SUM(C45:C52)</f>
        <v>4412413342</v>
      </c>
      <c r="D53" s="4">
        <f t="shared" ref="D53:I53" si="3">D46+D47+D48+D49+D50+D51+D45+D52</f>
        <v>382710305</v>
      </c>
      <c r="E53" s="4">
        <f t="shared" si="3"/>
        <v>-2981676571</v>
      </c>
      <c r="F53" s="4">
        <f t="shared" si="3"/>
        <v>-2149731398</v>
      </c>
      <c r="G53" s="4">
        <f t="shared" si="3"/>
        <v>3197042989</v>
      </c>
      <c r="H53" s="4">
        <f t="shared" si="3"/>
        <v>-6426466167</v>
      </c>
      <c r="I53" s="4">
        <f t="shared" si="3"/>
        <v>-8716527089</v>
      </c>
    </row>
    <row r="54" spans="1:9" x14ac:dyDescent="0.25">
      <c r="A54" s="31" t="s">
        <v>128</v>
      </c>
    </row>
    <row r="55" spans="1:9" x14ac:dyDescent="0.25">
      <c r="A55" t="s">
        <v>144</v>
      </c>
      <c r="B55" s="10">
        <v>-623018326</v>
      </c>
      <c r="C55" s="10">
        <v>283442024</v>
      </c>
      <c r="D55" s="10">
        <v>1267545177</v>
      </c>
      <c r="E55" s="10">
        <v>3360765137</v>
      </c>
      <c r="F55" s="10">
        <v>2034531520</v>
      </c>
      <c r="G55" s="6">
        <v>3273557875</v>
      </c>
      <c r="H55" s="6">
        <v>8385899818</v>
      </c>
      <c r="I55" s="6">
        <v>4708037068</v>
      </c>
    </row>
    <row r="56" spans="1:9" x14ac:dyDescent="0.25">
      <c r="A56" t="s">
        <v>73</v>
      </c>
      <c r="B56" s="10"/>
      <c r="C56" s="10"/>
      <c r="E56" s="10"/>
      <c r="F56" s="10"/>
    </row>
    <row r="57" spans="1:9" x14ac:dyDescent="0.25">
      <c r="A57" t="s">
        <v>74</v>
      </c>
      <c r="B57" s="10"/>
      <c r="C57" s="10">
        <v>-1258944741</v>
      </c>
      <c r="D57" s="10"/>
      <c r="E57" s="10"/>
      <c r="F57" s="10"/>
      <c r="H57" s="6">
        <v>-1498451300</v>
      </c>
      <c r="I57" s="6">
        <v>-1498451300</v>
      </c>
    </row>
    <row r="58" spans="1:9" x14ac:dyDescent="0.25">
      <c r="A58" t="s">
        <v>89</v>
      </c>
      <c r="B58" s="10">
        <v>3000000000</v>
      </c>
      <c r="C58" s="10">
        <v>3000000000</v>
      </c>
      <c r="D58" s="10"/>
      <c r="E58" s="10">
        <v>2300000000</v>
      </c>
      <c r="F58" s="10">
        <v>2900000000</v>
      </c>
      <c r="I58" s="6">
        <v>-400000000</v>
      </c>
    </row>
    <row r="59" spans="1:9" x14ac:dyDescent="0.25">
      <c r="A59" s="16"/>
      <c r="B59" s="4">
        <f t="shared" ref="B59:E59" si="4">SUM(B55:B58)</f>
        <v>2376981674</v>
      </c>
      <c r="C59" s="4">
        <f t="shared" si="4"/>
        <v>2024497283</v>
      </c>
      <c r="D59" s="4">
        <f t="shared" si="4"/>
        <v>1267545177</v>
      </c>
      <c r="E59" s="4">
        <f t="shared" si="4"/>
        <v>5660765137</v>
      </c>
      <c r="F59" s="4">
        <f>SUM(F55:F58)</f>
        <v>4934531520</v>
      </c>
      <c r="G59" s="4">
        <f t="shared" ref="G59:I59" si="5">SUM(G55:G58)</f>
        <v>3273557875</v>
      </c>
      <c r="H59" s="4">
        <f t="shared" si="5"/>
        <v>6887448518</v>
      </c>
      <c r="I59" s="4">
        <f t="shared" si="5"/>
        <v>2809585768</v>
      </c>
    </row>
    <row r="60" spans="1:9" x14ac:dyDescent="0.25">
      <c r="A60" s="16"/>
      <c r="B60" s="3"/>
      <c r="C60" s="3"/>
      <c r="D60" s="3"/>
      <c r="E60" s="3"/>
      <c r="F60" s="3"/>
    </row>
    <row r="61" spans="1:9" x14ac:dyDescent="0.25">
      <c r="A61" s="31" t="s">
        <v>129</v>
      </c>
      <c r="B61" s="4">
        <f t="shared" ref="B61:I61" si="6">B59+B53+B42</f>
        <v>4448469131</v>
      </c>
      <c r="C61" s="4">
        <f t="shared" si="6"/>
        <v>1780920088</v>
      </c>
      <c r="D61" s="4">
        <f t="shared" si="6"/>
        <v>1416273744</v>
      </c>
      <c r="E61" s="4">
        <f t="shared" si="6"/>
        <v>-347500492</v>
      </c>
      <c r="F61" s="4">
        <f t="shared" si="6"/>
        <v>335926161</v>
      </c>
      <c r="G61" s="4">
        <f t="shared" si="6"/>
        <v>1353927411</v>
      </c>
      <c r="H61" s="4">
        <f t="shared" si="6"/>
        <v>1848008925</v>
      </c>
      <c r="I61" s="4">
        <f t="shared" si="6"/>
        <v>2077007091</v>
      </c>
    </row>
    <row r="62" spans="1:9" x14ac:dyDescent="0.25">
      <c r="A62" s="33" t="s">
        <v>130</v>
      </c>
      <c r="B62" s="6">
        <v>16233081673</v>
      </c>
      <c r="C62" s="6">
        <v>16164647049</v>
      </c>
      <c r="D62" s="6">
        <v>23308551472</v>
      </c>
      <c r="E62" s="6">
        <v>23308551472</v>
      </c>
      <c r="F62" s="6">
        <v>23308551472</v>
      </c>
      <c r="G62" s="6">
        <v>21551023654</v>
      </c>
      <c r="H62" s="6">
        <v>21551023654</v>
      </c>
      <c r="I62" s="6">
        <v>21551023654</v>
      </c>
    </row>
    <row r="63" spans="1:9" x14ac:dyDescent="0.25">
      <c r="A63" s="31" t="s">
        <v>131</v>
      </c>
      <c r="B63" s="4">
        <f>B61+B62</f>
        <v>20681550804</v>
      </c>
      <c r="C63" s="4">
        <f t="shared" ref="C63:I63" si="7">C61+C62</f>
        <v>17945567137</v>
      </c>
      <c r="D63" s="4">
        <f t="shared" si="7"/>
        <v>24724825216</v>
      </c>
      <c r="E63" s="4">
        <f t="shared" si="7"/>
        <v>22961050980</v>
      </c>
      <c r="F63" s="4">
        <f t="shared" si="7"/>
        <v>23644477633</v>
      </c>
      <c r="G63" s="4">
        <f t="shared" si="7"/>
        <v>22904951065</v>
      </c>
      <c r="H63" s="4">
        <f t="shared" si="7"/>
        <v>23399032579</v>
      </c>
      <c r="I63" s="4">
        <f t="shared" si="7"/>
        <v>23628030745</v>
      </c>
    </row>
    <row r="64" spans="1:9" x14ac:dyDescent="0.25">
      <c r="A64" s="33" t="s">
        <v>132</v>
      </c>
      <c r="B64" s="21">
        <f>B42/('1'!B44/10)</f>
        <v>-1.6836219562038057</v>
      </c>
      <c r="C64" s="21">
        <f>C42/('1'!C44/10)</f>
        <v>-7.5815723182527899</v>
      </c>
      <c r="D64" s="21">
        <f>D42/('1'!D44/10)</f>
        <v>-0.38100366693195387</v>
      </c>
      <c r="E64" s="21">
        <f>E42/('1'!E44/10)</f>
        <v>-4.9283398749441201</v>
      </c>
      <c r="F64" s="21">
        <f>F42/('1'!F44/10)</f>
        <v>-3.2685399398699175</v>
      </c>
      <c r="G64" s="21">
        <f>G42/('1'!G44/10)</f>
        <v>-6.8292822769749009</v>
      </c>
      <c r="H64" s="21">
        <f>H42/('1'!H44/10)</f>
        <v>1.8512801503792615</v>
      </c>
      <c r="I64" s="21">
        <f>I42/('1'!I44/10)</f>
        <v>10.656266789584686</v>
      </c>
    </row>
    <row r="65" spans="1:9" x14ac:dyDescent="0.25">
      <c r="A65" s="31" t="s">
        <v>133</v>
      </c>
      <c r="B65" s="4">
        <f>'1'!B44/10</f>
        <v>614119386</v>
      </c>
      <c r="C65" s="4">
        <f>'1'!C44/10</f>
        <v>614119386</v>
      </c>
      <c r="D65" s="4">
        <f>'1'!D44/10</f>
        <v>614119386</v>
      </c>
      <c r="E65" s="4">
        <f>'1'!E44/10</f>
        <v>614119386</v>
      </c>
      <c r="F65" s="4">
        <f>'1'!F44/10</f>
        <v>749225650</v>
      </c>
      <c r="G65" s="4">
        <f>'1'!G44/10</f>
        <v>749225650</v>
      </c>
      <c r="H65" s="4">
        <f>'1'!H44/10</f>
        <v>749225650</v>
      </c>
      <c r="I65" s="4">
        <f>'1'!I44/10</f>
        <v>749225650</v>
      </c>
    </row>
    <row r="66" spans="1:9" x14ac:dyDescent="0.25">
      <c r="A66" s="13"/>
    </row>
    <row r="67" spans="1:9" x14ac:dyDescent="0.25">
      <c r="A67" s="19"/>
    </row>
    <row r="68" spans="1:9" x14ac:dyDescent="0.25">
      <c r="A68" s="19"/>
    </row>
    <row r="69" spans="1:9" x14ac:dyDescent="0.25">
      <c r="A69" s="19"/>
    </row>
    <row r="70" spans="1:9" x14ac:dyDescent="0.25">
      <c r="A70" s="19"/>
    </row>
    <row r="71" spans="1:9" x14ac:dyDescent="0.25">
      <c r="A7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10" sqref="K10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3" t="s">
        <v>75</v>
      </c>
    </row>
    <row r="2" spans="1:6" x14ac:dyDescent="0.25">
      <c r="A2" s="3" t="s">
        <v>90</v>
      </c>
    </row>
    <row r="3" spans="1:6" x14ac:dyDescent="0.25">
      <c r="A3" t="s">
        <v>96</v>
      </c>
    </row>
    <row r="4" spans="1:6" ht="18.75" x14ac:dyDescent="0.3">
      <c r="A4" s="2"/>
      <c r="B4" s="26" t="s">
        <v>97</v>
      </c>
      <c r="C4" s="26" t="s">
        <v>98</v>
      </c>
      <c r="D4" s="26" t="s">
        <v>99</v>
      </c>
      <c r="E4" s="26" t="s">
        <v>97</v>
      </c>
      <c r="F4" s="26" t="s">
        <v>98</v>
      </c>
    </row>
    <row r="5" spans="1:6" ht="15.75" x14ac:dyDescent="0.25">
      <c r="B5" s="27">
        <v>42916</v>
      </c>
      <c r="C5" s="27">
        <v>43008</v>
      </c>
      <c r="D5" s="27">
        <v>43190</v>
      </c>
      <c r="E5" s="27">
        <v>43281</v>
      </c>
      <c r="F5" s="27">
        <v>43373</v>
      </c>
    </row>
    <row r="6" spans="1:6" x14ac:dyDescent="0.25">
      <c r="A6" t="s">
        <v>134</v>
      </c>
      <c r="B6" s="20">
        <f>'2'!B7/'2'!B8</f>
        <v>0.30178317803978782</v>
      </c>
      <c r="C6" s="20">
        <f>'2'!C7/'2'!C8</f>
        <v>0.26793219685752412</v>
      </c>
      <c r="D6" s="20">
        <f>'2'!D7/'2'!D8</f>
        <v>0.36451073796109962</v>
      </c>
      <c r="E6" s="20">
        <f>'2'!E7/'2'!E8</f>
        <v>0.36010499567911136</v>
      </c>
      <c r="F6" s="20">
        <f>'2'!F7/'2'!F8</f>
        <v>0.39214798579188986</v>
      </c>
    </row>
    <row r="7" spans="1:6" x14ac:dyDescent="0.25">
      <c r="A7" t="s">
        <v>91</v>
      </c>
      <c r="B7" s="20">
        <f>'2'!B29/'2'!B14</f>
        <v>0.47249365185200382</v>
      </c>
      <c r="C7" s="20">
        <f>'2'!C29/'2'!C14</f>
        <v>0.47559370321153277</v>
      </c>
      <c r="D7" s="20">
        <f>'2'!D29/'2'!D14</f>
        <v>0.49343205557327002</v>
      </c>
      <c r="E7" s="20">
        <f>'2'!E29/'2'!E14</f>
        <v>0.52714542988244228</v>
      </c>
      <c r="F7" s="20">
        <f>'2'!F29/'2'!F14</f>
        <v>0.54157200190694887</v>
      </c>
    </row>
    <row r="8" spans="1:6" x14ac:dyDescent="0.25">
      <c r="A8" t="s">
        <v>92</v>
      </c>
      <c r="B8" s="20">
        <f>'2'!B41/'2'!B14</f>
        <v>0.20279990934475625</v>
      </c>
      <c r="C8" s="20">
        <f>'2'!C41/'2'!C14</f>
        <v>0.17938535649695742</v>
      </c>
      <c r="D8" s="20">
        <f>'2'!D41/'2'!D14</f>
        <v>0.13579892143546815</v>
      </c>
      <c r="E8" s="20">
        <f>'2'!E41/'2'!E14</f>
        <v>0.22565232509751793</v>
      </c>
      <c r="F8" s="20">
        <f>'2'!F41/'2'!F14</f>
        <v>0.21594615647303417</v>
      </c>
    </row>
    <row r="9" spans="1:6" x14ac:dyDescent="0.25">
      <c r="A9" t="s">
        <v>135</v>
      </c>
      <c r="B9" s="20" t="e">
        <f>'2'!B41/#REF!</f>
        <v>#REF!</v>
      </c>
      <c r="C9" s="20" t="e">
        <f>'2'!C41/#REF!</f>
        <v>#REF!</v>
      </c>
      <c r="D9" s="20" t="e">
        <f>'2'!D41/#REF!</f>
        <v>#REF!</v>
      </c>
      <c r="E9" s="20" t="e">
        <f>'2'!E41/#REF!</f>
        <v>#REF!</v>
      </c>
      <c r="F9" s="20" t="e">
        <f>'2'!F41/#REF!</f>
        <v>#REF!</v>
      </c>
    </row>
    <row r="10" spans="1:6" x14ac:dyDescent="0.25">
      <c r="A10" t="s">
        <v>136</v>
      </c>
      <c r="B10" s="20" t="e">
        <f>'2'!B41/#REF!</f>
        <v>#REF!</v>
      </c>
      <c r="C10" s="20" t="e">
        <f>'2'!C41/#REF!</f>
        <v>#REF!</v>
      </c>
      <c r="D10" s="20" t="e">
        <f>'2'!D41/#REF!</f>
        <v>#REF!</v>
      </c>
      <c r="E10" s="20" t="e">
        <f>'2'!E41/#REF!</f>
        <v>#REF!</v>
      </c>
      <c r="F10" s="20" t="e">
        <f>'2'!F41/#REF!</f>
        <v>#REF!</v>
      </c>
    </row>
    <row r="11" spans="1:6" x14ac:dyDescent="0.25">
      <c r="A11" t="s">
        <v>93</v>
      </c>
      <c r="B11" s="23">
        <v>0.1114</v>
      </c>
      <c r="C11" s="23">
        <v>0.1125</v>
      </c>
      <c r="D11" s="23">
        <v>0.12740000000000001</v>
      </c>
      <c r="E11" s="23">
        <v>0.1082</v>
      </c>
      <c r="F11" s="23">
        <v>0.11840000000000001</v>
      </c>
    </row>
    <row r="12" spans="1:6" x14ac:dyDescent="0.25">
      <c r="A12" t="s">
        <v>137</v>
      </c>
      <c r="B12" s="23">
        <v>7.4999999999999997E-2</v>
      </c>
      <c r="C12" s="23">
        <v>5.6000000000000001E-2</v>
      </c>
      <c r="D12" s="23">
        <v>6.6000000000000003E-2</v>
      </c>
      <c r="E12" s="23">
        <v>4.0099999999999997E-2</v>
      </c>
      <c r="F12" s="23">
        <v>3.9899999999999998E-2</v>
      </c>
    </row>
    <row r="13" spans="1:6" x14ac:dyDescent="0.25">
      <c r="A13" t="s">
        <v>138</v>
      </c>
      <c r="B13" s="23">
        <v>0.70499999999999996</v>
      </c>
      <c r="C13" s="23">
        <v>0.6895</v>
      </c>
      <c r="D13" s="23">
        <v>0.74409999999999998</v>
      </c>
      <c r="E13" s="23">
        <v>0.83599999999999997</v>
      </c>
      <c r="F13" s="23">
        <v>0.85629999999999995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2020-04-12T14:32:42Z</dcterms:modified>
</cp:coreProperties>
</file>