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5qaQ6ojOCWIGtC5XmlQUfYgxs/Q=="/>
    </ext>
  </extLst>
</workbook>
</file>

<file path=xl/calcChain.xml><?xml version="1.0" encoding="utf-8"?>
<calcChain xmlns="http://schemas.openxmlformats.org/spreadsheetml/2006/main">
  <c r="F9" i="4" l="1"/>
  <c r="B9" i="4"/>
  <c r="H38" i="3"/>
  <c r="D38" i="3"/>
  <c r="F33" i="3"/>
  <c r="F35" i="3" s="1"/>
  <c r="B33" i="3"/>
  <c r="B35" i="3" s="1"/>
  <c r="H31" i="3"/>
  <c r="G31" i="3"/>
  <c r="F31" i="3"/>
  <c r="E31" i="3"/>
  <c r="D31" i="3"/>
  <c r="C31" i="3"/>
  <c r="B31" i="3"/>
  <c r="H21" i="3"/>
  <c r="G21" i="3"/>
  <c r="F21" i="3"/>
  <c r="E21" i="3"/>
  <c r="D21" i="3"/>
  <c r="C21" i="3"/>
  <c r="B21" i="3"/>
  <c r="H12" i="3"/>
  <c r="H33" i="3" s="1"/>
  <c r="H35" i="3" s="1"/>
  <c r="G12" i="3"/>
  <c r="G38" i="3" s="1"/>
  <c r="F12" i="3"/>
  <c r="F38" i="3" s="1"/>
  <c r="E12" i="3"/>
  <c r="E33" i="3" s="1"/>
  <c r="E35" i="3" s="1"/>
  <c r="D12" i="3"/>
  <c r="D33" i="3" s="1"/>
  <c r="D35" i="3" s="1"/>
  <c r="C12" i="3"/>
  <c r="C38" i="3" s="1"/>
  <c r="B12" i="3"/>
  <c r="B38" i="3" s="1"/>
  <c r="H31" i="2"/>
  <c r="G31" i="2"/>
  <c r="F31" i="2"/>
  <c r="E31" i="2"/>
  <c r="D31" i="2"/>
  <c r="C31" i="2"/>
  <c r="B31" i="2"/>
  <c r="H25" i="2"/>
  <c r="G25" i="2"/>
  <c r="H15" i="2"/>
  <c r="G15" i="2"/>
  <c r="F15" i="2"/>
  <c r="E15" i="2"/>
  <c r="D15" i="2"/>
  <c r="C15" i="2"/>
  <c r="B15" i="2"/>
  <c r="E13" i="2"/>
  <c r="E24" i="2" s="1"/>
  <c r="H10" i="2"/>
  <c r="H13" i="2" s="1"/>
  <c r="H24" i="2" s="1"/>
  <c r="H26" i="2" s="1"/>
  <c r="H29" i="2" s="1"/>
  <c r="H34" i="2" s="1"/>
  <c r="H36" i="2" s="1"/>
  <c r="G10" i="2"/>
  <c r="G13" i="2" s="1"/>
  <c r="G24" i="2" s="1"/>
  <c r="G26" i="2" s="1"/>
  <c r="G29" i="2" s="1"/>
  <c r="G34" i="2" s="1"/>
  <c r="G36" i="2" s="1"/>
  <c r="F10" i="2"/>
  <c r="F13" i="2" s="1"/>
  <c r="F24" i="2" s="1"/>
  <c r="E10" i="2"/>
  <c r="D10" i="2"/>
  <c r="D13" i="2" s="1"/>
  <c r="D24" i="2" s="1"/>
  <c r="C10" i="2"/>
  <c r="C13" i="2" s="1"/>
  <c r="C24" i="2" s="1"/>
  <c r="B10" i="2"/>
  <c r="B13" i="2" s="1"/>
  <c r="B24" i="2" s="1"/>
  <c r="H51" i="1"/>
  <c r="G51" i="1"/>
  <c r="F51" i="1"/>
  <c r="E51" i="1"/>
  <c r="D51" i="1"/>
  <c r="H34" i="1"/>
  <c r="H52" i="1" s="1"/>
  <c r="G34" i="1"/>
  <c r="G52" i="1" s="1"/>
  <c r="F34" i="1"/>
  <c r="F52" i="1" s="1"/>
  <c r="E34" i="1"/>
  <c r="E52" i="1" s="1"/>
  <c r="E53" i="1" s="1"/>
  <c r="D34" i="1"/>
  <c r="D52" i="1" s="1"/>
  <c r="C34" i="1"/>
  <c r="C52" i="1" s="1"/>
  <c r="B34" i="1"/>
  <c r="B52" i="1" s="1"/>
  <c r="H29" i="1"/>
  <c r="H53" i="1" s="1"/>
  <c r="G29" i="1"/>
  <c r="G57" i="1" s="1"/>
  <c r="F29" i="1"/>
  <c r="F8" i="4" s="1"/>
  <c r="E29" i="1"/>
  <c r="E8" i="4" s="1"/>
  <c r="D29" i="1"/>
  <c r="D53" i="1" s="1"/>
  <c r="C29" i="1"/>
  <c r="C57" i="1" s="1"/>
  <c r="B29" i="1"/>
  <c r="B8" i="4" s="1"/>
  <c r="F22" i="1"/>
  <c r="B22" i="1"/>
  <c r="H21" i="1"/>
  <c r="G21" i="1"/>
  <c r="F21" i="1"/>
  <c r="E21" i="1"/>
  <c r="E9" i="4" s="1"/>
  <c r="D21" i="1"/>
  <c r="D9" i="4" s="1"/>
  <c r="C21" i="1"/>
  <c r="C9" i="4" s="1"/>
  <c r="B21" i="1"/>
  <c r="H12" i="1"/>
  <c r="H22" i="1" s="1"/>
  <c r="H55" i="1" s="1"/>
  <c r="G12" i="1"/>
  <c r="G22" i="1" s="1"/>
  <c r="F12" i="1"/>
  <c r="E12" i="1"/>
  <c r="E22" i="1" s="1"/>
  <c r="D12" i="1"/>
  <c r="D22" i="1" s="1"/>
  <c r="D55" i="1" s="1"/>
  <c r="C12" i="1"/>
  <c r="C22" i="1" s="1"/>
  <c r="B12" i="1"/>
  <c r="E26" i="2" l="1"/>
  <c r="E29" i="2" s="1"/>
  <c r="E34" i="2" s="1"/>
  <c r="E11" i="4"/>
  <c r="E55" i="1"/>
  <c r="B11" i="4"/>
  <c r="B26" i="2"/>
  <c r="B29" i="2" s="1"/>
  <c r="B34" i="2" s="1"/>
  <c r="F11" i="4"/>
  <c r="F26" i="2"/>
  <c r="F29" i="2" s="1"/>
  <c r="F34" i="2" s="1"/>
  <c r="F55" i="1"/>
  <c r="C11" i="4"/>
  <c r="C26" i="2"/>
  <c r="C29" i="2" s="1"/>
  <c r="C34" i="2" s="1"/>
  <c r="C55" i="1"/>
  <c r="D26" i="2"/>
  <c r="D29" i="2" s="1"/>
  <c r="D34" i="2" s="1"/>
  <c r="D11" i="4"/>
  <c r="B53" i="1"/>
  <c r="B55" i="1" s="1"/>
  <c r="F53" i="1"/>
  <c r="D57" i="1"/>
  <c r="H57" i="1"/>
  <c r="C33" i="3"/>
  <c r="C35" i="3" s="1"/>
  <c r="G33" i="3"/>
  <c r="G35" i="3" s="1"/>
  <c r="E38" i="3"/>
  <c r="D8" i="4"/>
  <c r="C8" i="4"/>
  <c r="C53" i="1"/>
  <c r="G53" i="1"/>
  <c r="G55" i="1" s="1"/>
  <c r="E57" i="1"/>
  <c r="B57" i="1"/>
  <c r="F57" i="1"/>
  <c r="F12" i="4" l="1"/>
  <c r="F36" i="2"/>
  <c r="F7" i="4"/>
  <c r="F10" i="4"/>
  <c r="F6" i="4"/>
  <c r="D10" i="4"/>
  <c r="D6" i="4"/>
  <c r="D36" i="2"/>
  <c r="D7" i="4"/>
  <c r="D12" i="4"/>
  <c r="C7" i="4"/>
  <c r="C10" i="4"/>
  <c r="C6" i="4"/>
  <c r="C36" i="2"/>
  <c r="C12" i="4"/>
  <c r="B12" i="4"/>
  <c r="B36" i="2"/>
  <c r="B7" i="4"/>
  <c r="B10" i="4"/>
  <c r="B6" i="4"/>
  <c r="E36" i="2"/>
  <c r="E10" i="4"/>
  <c r="E12" i="4"/>
  <c r="E6" i="4"/>
  <c r="E7" i="4"/>
</calcChain>
</file>

<file path=xl/sharedStrings.xml><?xml version="1.0" encoding="utf-8"?>
<sst xmlns="http://schemas.openxmlformats.org/spreadsheetml/2006/main" count="142" uniqueCount="111">
  <si>
    <t>KAY &amp; QUE</t>
  </si>
  <si>
    <t>STATEMENT OF PROFIT &amp; LOSS</t>
  </si>
  <si>
    <t>AS AT QUARTER END</t>
  </si>
  <si>
    <t>Statement of Cash Flows</t>
  </si>
  <si>
    <t xml:space="preserve">STATEMENT OF FINANCIAL POSITION </t>
  </si>
  <si>
    <t>Quarter 2</t>
  </si>
  <si>
    <t>Quarter 3</t>
  </si>
  <si>
    <t>Quarter 1</t>
  </si>
  <si>
    <t>ASSETS</t>
  </si>
  <si>
    <t>Cash flows from operating activities</t>
  </si>
  <si>
    <t xml:space="preserve">Turnover </t>
  </si>
  <si>
    <t>Non Current Assets</t>
  </si>
  <si>
    <t>Collection from turnover and others</t>
  </si>
  <si>
    <t>At cost-less depreciation</t>
  </si>
  <si>
    <t>Cost &amp; Expenses</t>
  </si>
  <si>
    <t>Gross Profit</t>
  </si>
  <si>
    <t>Payment or cost and expenses</t>
  </si>
  <si>
    <t>Property, plant &amp; equipment</t>
  </si>
  <si>
    <t>Income tax paid</t>
  </si>
  <si>
    <t>Investments</t>
  </si>
  <si>
    <t>Drawings from working capital loan</t>
  </si>
  <si>
    <t>Total Non Current Assets</t>
  </si>
  <si>
    <t>Cash generated from Operations</t>
  </si>
  <si>
    <t>Dividend income (CDBL &amp; others)</t>
  </si>
  <si>
    <t>Current Assets</t>
  </si>
  <si>
    <t>Cash Flows from investing activities</t>
  </si>
  <si>
    <t>Rental &amp; Other income</t>
  </si>
  <si>
    <t>Inventories</t>
  </si>
  <si>
    <t>Total income</t>
  </si>
  <si>
    <t>Acquisition of property, plant &amp; equipment</t>
  </si>
  <si>
    <t>Sundry creditors</t>
  </si>
  <si>
    <t>LC in transit</t>
  </si>
  <si>
    <t>Advance at work</t>
  </si>
  <si>
    <t>Accounts and other receivables</t>
  </si>
  <si>
    <t>Proceed from associate/ unit loan</t>
  </si>
  <si>
    <t>Advances, deposit &amp; prepayments</t>
  </si>
  <si>
    <t>Operating Expenses</t>
  </si>
  <si>
    <t>Duty/tax &amp; margin for stone import</t>
  </si>
  <si>
    <t>Cash &amp; Cash equivalents</t>
  </si>
  <si>
    <t>Total Current Assets</t>
  </si>
  <si>
    <t>Dividend receipt</t>
  </si>
  <si>
    <t>Inter company loan</t>
  </si>
  <si>
    <t>Repair/maintenance</t>
  </si>
  <si>
    <t>Net cash flow from investing activities</t>
  </si>
  <si>
    <t>Total Assets</t>
  </si>
  <si>
    <t>Directors remuneration</t>
  </si>
  <si>
    <t>Salary &amp; admin expenses</t>
  </si>
  <si>
    <t>Operational &amp; admin expenses</t>
  </si>
  <si>
    <t>Cash flows from financing  activities</t>
  </si>
  <si>
    <t>Marketing /Selling expenses</t>
  </si>
  <si>
    <t>Inter company/associates loan</t>
  </si>
  <si>
    <t>Inter unit fund</t>
  </si>
  <si>
    <t>Depreciation</t>
  </si>
  <si>
    <t>EQUITY AND LIABILITIES</t>
  </si>
  <si>
    <t>Proceed from bank loan</t>
  </si>
  <si>
    <t>Financial charges</t>
  </si>
  <si>
    <t>Financial charge</t>
  </si>
  <si>
    <t>Shareholders' Equity</t>
  </si>
  <si>
    <t>Dividend paid/receipt</t>
  </si>
  <si>
    <t>Share Capital</t>
  </si>
  <si>
    <t>Operating Profit</t>
  </si>
  <si>
    <t>Repayment of term loan</t>
  </si>
  <si>
    <t>Cash credit</t>
  </si>
  <si>
    <t>Reserve and surplus</t>
  </si>
  <si>
    <t>Net cash provided by (used in) financing  activities</t>
  </si>
  <si>
    <t>Retained earnings</t>
  </si>
  <si>
    <t>Non-operating income</t>
  </si>
  <si>
    <t>Total Shareholders' Equity</t>
  </si>
  <si>
    <t>Net increase in cash &amp; cash equivalents</t>
  </si>
  <si>
    <t>Non Current Liabilities</t>
  </si>
  <si>
    <t>Net Profit before WPPF, WF &amp; Income tax</t>
  </si>
  <si>
    <t>Deferred tax</t>
  </si>
  <si>
    <t>Long term loan net off current maturity</t>
  </si>
  <si>
    <t>Total Non Current Liabilities</t>
  </si>
  <si>
    <t>Opening cash &amp; cash equivalents</t>
  </si>
  <si>
    <t>Closing cash  &amp; cash equivalents</t>
  </si>
  <si>
    <t>Contribution to WPPF &amp; WF</t>
  </si>
  <si>
    <t>Current  Liabilities</t>
  </si>
  <si>
    <t>Rental income/dividend income</t>
  </si>
  <si>
    <t>Long term loan (current portion)</t>
  </si>
  <si>
    <t>Net Profit before Income tax</t>
  </si>
  <si>
    <t>Net Operating Cash Flow per Share</t>
  </si>
  <si>
    <t>Accounts and other payables</t>
  </si>
  <si>
    <t>Creditors for goods</t>
  </si>
  <si>
    <t>Short term loan</t>
  </si>
  <si>
    <t>Creditors for expenses</t>
  </si>
  <si>
    <t>Provision for Income tax</t>
  </si>
  <si>
    <t>Provision for expenses</t>
  </si>
  <si>
    <t>Workers profit participation fund</t>
  </si>
  <si>
    <t>Provision for dividend</t>
  </si>
  <si>
    <t>Current tax</t>
  </si>
  <si>
    <t xml:space="preserve">Unpaid dividend </t>
  </si>
  <si>
    <t>Dividend distribution</t>
  </si>
  <si>
    <t>Profit after Taxation</t>
  </si>
  <si>
    <t>Associates/ other loans</t>
  </si>
  <si>
    <t>Income tax provision</t>
  </si>
  <si>
    <t xml:space="preserve"> Total Current  Liabilities</t>
  </si>
  <si>
    <t xml:space="preserve"> Total  Liabilities</t>
  </si>
  <si>
    <t>TOTAL EQUITY AND LAIBILITITES</t>
  </si>
  <si>
    <t>Check</t>
  </si>
  <si>
    <t>Net Asset Value Per Share</t>
  </si>
  <si>
    <t>Earning Per Share</t>
  </si>
  <si>
    <t>Ratios</t>
  </si>
  <si>
    <t>As at quarter end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</si>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</sst>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u/>
      <sz val="11"/>
      <color theme="1"/>
      <name val="Calibri"/>
    </font>
    <font>
      <sz val="11"/>
      <color rgb="FF000000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15" fontId="4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164" fontId="2" fillId="0" borderId="0" xfId="0" applyNumberFormat="1" applyFont="1"/>
    <xf numFmtId="0" fontId="3" fillId="0" borderId="0" xfId="0" applyFont="1"/>
    <xf numFmtId="164" fontId="6" fillId="0" borderId="0" xfId="0" applyNumberFormat="1" applyFont="1" applyAlignment="1"/>
    <xf numFmtId="0" fontId="7" fillId="0" borderId="0" xfId="0" applyFont="1"/>
    <xf numFmtId="164" fontId="3" fillId="0" borderId="1" xfId="0" applyNumberFormat="1" applyFont="1" applyBorder="1"/>
    <xf numFmtId="164" fontId="3" fillId="0" borderId="2" xfId="0" applyNumberFormat="1" applyFont="1" applyBorder="1"/>
    <xf numFmtId="0" fontId="2" fillId="0" borderId="0" xfId="0" applyFont="1"/>
    <xf numFmtId="164" fontId="3" fillId="0" borderId="0" xfId="0" applyNumberFormat="1" applyFont="1"/>
    <xf numFmtId="0" fontId="6" fillId="0" borderId="0" xfId="0" applyFont="1" applyAlignment="1"/>
    <xf numFmtId="164" fontId="3" fillId="0" borderId="3" xfId="0" applyNumberFormat="1" applyFont="1" applyBorder="1"/>
    <xf numFmtId="0" fontId="3" fillId="0" borderId="0" xfId="0" applyFont="1" applyAlignment="1">
      <alignment horizontal="left"/>
    </xf>
    <xf numFmtId="0" fontId="8" fillId="2" borderId="0" xfId="0" applyFont="1" applyFill="1"/>
    <xf numFmtId="164" fontId="8" fillId="2" borderId="0" xfId="0" applyNumberFormat="1" applyFont="1" applyFill="1"/>
    <xf numFmtId="164" fontId="9" fillId="2" borderId="0" xfId="0" applyNumberFormat="1" applyFont="1" applyFill="1" applyAlignment="1"/>
    <xf numFmtId="164" fontId="2" fillId="2" borderId="0" xfId="0" applyNumberFormat="1" applyFont="1" applyFill="1"/>
    <xf numFmtId="0" fontId="2" fillId="0" borderId="0" xfId="0" applyFont="1" applyAlignment="1">
      <alignment horizontal="left"/>
    </xf>
    <xf numFmtId="2" fontId="3" fillId="0" borderId="4" xfId="0" applyNumberFormat="1" applyFont="1" applyBorder="1"/>
    <xf numFmtId="0" fontId="7" fillId="0" borderId="0" xfId="0" applyFont="1" applyAlignment="1"/>
    <xf numFmtId="43" fontId="2" fillId="0" borderId="0" xfId="0" applyNumberFormat="1" applyFont="1"/>
    <xf numFmtId="43" fontId="3" fillId="0" borderId="4" xfId="0" applyNumberFormat="1" applyFont="1" applyBorder="1"/>
    <xf numFmtId="0" fontId="2" fillId="3" borderId="5" xfId="0" applyFont="1" applyFill="1" applyBorder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0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43.125" customWidth="1"/>
    <col min="2" max="2" width="15.375" customWidth="1"/>
    <col min="3" max="3" width="12.5" customWidth="1"/>
    <col min="4" max="4" width="15.125" customWidth="1"/>
    <col min="5" max="5" width="15.875" customWidth="1"/>
    <col min="6" max="6" width="15.125" customWidth="1"/>
    <col min="7" max="7" width="12.5" customWidth="1"/>
    <col min="8" max="8" width="12.25" customWidth="1"/>
    <col min="9" max="25" width="7.625" customWidth="1"/>
  </cols>
  <sheetData>
    <row r="1" spans="1:15" ht="15.75" x14ac:dyDescent="0.25">
      <c r="A1" s="1" t="s">
        <v>0</v>
      </c>
    </row>
    <row r="2" spans="1:15" ht="15.75" x14ac:dyDescent="0.25">
      <c r="A2" s="1" t="s">
        <v>4</v>
      </c>
    </row>
    <row r="3" spans="1:15" ht="15.75" x14ac:dyDescent="0.25">
      <c r="A3" s="1" t="s">
        <v>2</v>
      </c>
    </row>
    <row r="4" spans="1:15" ht="15.75" x14ac:dyDescent="0.25">
      <c r="A4" s="1"/>
      <c r="B4" s="2"/>
      <c r="C4" s="2"/>
      <c r="D4" s="2"/>
      <c r="E4" s="2"/>
      <c r="F4" s="2"/>
    </row>
    <row r="5" spans="1:15" x14ac:dyDescent="0.25">
      <c r="B5" s="4" t="s">
        <v>5</v>
      </c>
      <c r="C5" s="4" t="s">
        <v>6</v>
      </c>
      <c r="D5" s="4" t="s">
        <v>7</v>
      </c>
      <c r="E5" s="4" t="s">
        <v>5</v>
      </c>
      <c r="F5" s="4" t="s">
        <v>6</v>
      </c>
      <c r="G5" s="4" t="s">
        <v>7</v>
      </c>
      <c r="H5" s="4" t="s">
        <v>5</v>
      </c>
    </row>
    <row r="6" spans="1:15" x14ac:dyDescent="0.25">
      <c r="B6" s="5">
        <v>43100</v>
      </c>
      <c r="C6" s="5">
        <v>43190</v>
      </c>
      <c r="D6" s="5">
        <v>43373</v>
      </c>
      <c r="E6" s="5">
        <v>43465</v>
      </c>
      <c r="F6" s="5">
        <v>43555</v>
      </c>
      <c r="G6" s="6">
        <v>43738</v>
      </c>
      <c r="H6" s="6">
        <v>43830</v>
      </c>
    </row>
    <row r="7" spans="1:15" x14ac:dyDescent="0.25">
      <c r="A7" s="7" t="s">
        <v>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x14ac:dyDescent="0.25">
      <c r="A8" s="9" t="s">
        <v>11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 s="11" t="s">
        <v>13</v>
      </c>
      <c r="B9" s="8">
        <v>50912558</v>
      </c>
      <c r="C9" s="8">
        <v>53277306</v>
      </c>
      <c r="D9" s="8">
        <v>0</v>
      </c>
      <c r="E9" s="8">
        <v>0</v>
      </c>
      <c r="F9" s="8">
        <v>0</v>
      </c>
      <c r="G9" s="8"/>
      <c r="H9" s="8"/>
      <c r="I9" s="8"/>
      <c r="J9" s="8"/>
      <c r="K9" s="8"/>
      <c r="L9" s="8"/>
      <c r="M9" s="8"/>
      <c r="N9" s="8"/>
      <c r="O9" s="8"/>
    </row>
    <row r="10" spans="1:15" x14ac:dyDescent="0.25">
      <c r="A10" s="11" t="s">
        <v>17</v>
      </c>
      <c r="B10" s="8">
        <v>0</v>
      </c>
      <c r="C10" s="8">
        <v>0</v>
      </c>
      <c r="D10" s="8">
        <v>495537000</v>
      </c>
      <c r="E10" s="8">
        <v>496425494</v>
      </c>
      <c r="F10" s="8">
        <v>495877208</v>
      </c>
      <c r="G10" s="10">
        <v>494884824</v>
      </c>
      <c r="H10" s="10">
        <v>494373780</v>
      </c>
      <c r="I10" s="8"/>
      <c r="J10" s="8"/>
      <c r="K10" s="8"/>
      <c r="L10" s="8"/>
      <c r="M10" s="8"/>
      <c r="N10" s="8"/>
      <c r="O10" s="8"/>
    </row>
    <row r="11" spans="1:15" x14ac:dyDescent="0.25">
      <c r="A11" s="11" t="s">
        <v>19</v>
      </c>
      <c r="B11" s="8">
        <v>5960505</v>
      </c>
      <c r="C11" s="8">
        <v>5960505</v>
      </c>
      <c r="D11" s="8">
        <v>11342000</v>
      </c>
      <c r="E11" s="8">
        <v>11342114</v>
      </c>
      <c r="F11" s="8">
        <v>11342114</v>
      </c>
      <c r="G11" s="10">
        <v>11342114</v>
      </c>
      <c r="H11" s="10">
        <v>11342114</v>
      </c>
      <c r="I11" s="8"/>
      <c r="J11" s="8"/>
      <c r="K11" s="8"/>
      <c r="L11" s="8"/>
      <c r="M11" s="8"/>
      <c r="N11" s="8"/>
      <c r="O11" s="8"/>
    </row>
    <row r="12" spans="1:15" x14ac:dyDescent="0.25">
      <c r="A12" s="9" t="s">
        <v>21</v>
      </c>
      <c r="B12" s="13">
        <f t="shared" ref="B12:H12" si="0">SUM(B9:B11)</f>
        <v>56873063</v>
      </c>
      <c r="C12" s="13">
        <f t="shared" si="0"/>
        <v>59237811</v>
      </c>
      <c r="D12" s="13">
        <f t="shared" si="0"/>
        <v>506879000</v>
      </c>
      <c r="E12" s="13">
        <f t="shared" si="0"/>
        <v>507767608</v>
      </c>
      <c r="F12" s="13">
        <f t="shared" si="0"/>
        <v>507219322</v>
      </c>
      <c r="G12" s="13">
        <f t="shared" si="0"/>
        <v>506226938</v>
      </c>
      <c r="H12" s="13">
        <f t="shared" si="0"/>
        <v>505715894</v>
      </c>
      <c r="I12" s="8"/>
      <c r="J12" s="8"/>
      <c r="K12" s="8"/>
      <c r="L12" s="8"/>
      <c r="M12" s="8"/>
      <c r="N12" s="8"/>
      <c r="O12" s="8"/>
    </row>
    <row r="13" spans="1:15" x14ac:dyDescent="0.25">
      <c r="A13" s="9"/>
      <c r="B13" s="15"/>
      <c r="C13" s="15"/>
      <c r="D13" s="15"/>
      <c r="E13" s="15"/>
      <c r="F13" s="15"/>
      <c r="G13" s="8"/>
      <c r="H13" s="8"/>
      <c r="I13" s="8"/>
      <c r="J13" s="8"/>
      <c r="K13" s="8"/>
      <c r="L13" s="8"/>
      <c r="M13" s="8"/>
      <c r="N13" s="8"/>
      <c r="O13" s="8"/>
    </row>
    <row r="14" spans="1:15" x14ac:dyDescent="0.25">
      <c r="A14" s="9" t="s">
        <v>24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25">
      <c r="A15" s="11" t="s">
        <v>27</v>
      </c>
      <c r="B15" s="8">
        <v>1684557</v>
      </c>
      <c r="C15" s="8">
        <v>6639697</v>
      </c>
      <c r="D15" s="8">
        <v>12903000</v>
      </c>
      <c r="E15" s="8">
        <v>2291731</v>
      </c>
      <c r="F15" s="8">
        <v>7607148</v>
      </c>
      <c r="G15" s="10">
        <v>3171150</v>
      </c>
      <c r="H15" s="10">
        <v>7595930</v>
      </c>
      <c r="I15" s="8"/>
      <c r="J15" s="8"/>
      <c r="K15" s="8"/>
      <c r="L15" s="8"/>
      <c r="M15" s="8"/>
      <c r="N15" s="8"/>
      <c r="O15" s="8"/>
    </row>
    <row r="16" spans="1:15" x14ac:dyDescent="0.25">
      <c r="A16" s="14" t="s">
        <v>30</v>
      </c>
      <c r="B16" s="8">
        <v>21168738</v>
      </c>
      <c r="C16" s="8">
        <v>24826799</v>
      </c>
      <c r="D16" s="8">
        <v>35692000</v>
      </c>
      <c r="E16" s="8">
        <v>40041754</v>
      </c>
      <c r="F16" s="8">
        <v>41023823</v>
      </c>
      <c r="G16" s="10">
        <v>0</v>
      </c>
      <c r="H16" s="10">
        <v>0</v>
      </c>
      <c r="I16" s="8"/>
      <c r="J16" s="8"/>
      <c r="K16" s="8"/>
      <c r="L16" s="8"/>
      <c r="M16" s="8"/>
      <c r="N16" s="8"/>
      <c r="O16" s="8"/>
    </row>
    <row r="17" spans="1:15" x14ac:dyDescent="0.25">
      <c r="A17" s="16" t="s">
        <v>31</v>
      </c>
      <c r="B17" s="8"/>
      <c r="C17" s="8"/>
      <c r="D17" s="8"/>
      <c r="E17" s="8"/>
      <c r="F17" s="8"/>
      <c r="G17" s="10">
        <v>4939526</v>
      </c>
      <c r="H17" s="10">
        <v>0</v>
      </c>
      <c r="I17" s="8"/>
      <c r="J17" s="8"/>
      <c r="K17" s="8"/>
      <c r="L17" s="8"/>
      <c r="M17" s="8"/>
      <c r="N17" s="8"/>
      <c r="O17" s="8"/>
    </row>
    <row r="18" spans="1:15" x14ac:dyDescent="0.25">
      <c r="A18" s="16" t="s">
        <v>33</v>
      </c>
      <c r="B18" s="8"/>
      <c r="C18" s="8"/>
      <c r="D18" s="8"/>
      <c r="E18" s="8"/>
      <c r="F18" s="8"/>
      <c r="G18" s="10">
        <v>30246536</v>
      </c>
      <c r="H18" s="10">
        <v>31609794</v>
      </c>
      <c r="I18" s="8"/>
      <c r="J18" s="8"/>
      <c r="K18" s="8"/>
      <c r="L18" s="8"/>
      <c r="M18" s="8"/>
      <c r="N18" s="8"/>
      <c r="O18" s="8"/>
    </row>
    <row r="19" spans="1:15" x14ac:dyDescent="0.25">
      <c r="A19" s="11" t="s">
        <v>35</v>
      </c>
      <c r="B19" s="8">
        <v>54709045</v>
      </c>
      <c r="C19" s="8">
        <v>53245035</v>
      </c>
      <c r="D19" s="8">
        <v>48544000</v>
      </c>
      <c r="E19" s="8">
        <v>49614434</v>
      </c>
      <c r="F19" s="8">
        <v>51056934</v>
      </c>
      <c r="G19" s="10">
        <v>54648546</v>
      </c>
      <c r="H19" s="10">
        <v>53398411</v>
      </c>
      <c r="I19" s="8"/>
      <c r="J19" s="8"/>
      <c r="K19" s="8"/>
      <c r="L19" s="8"/>
      <c r="M19" s="8"/>
      <c r="N19" s="8"/>
      <c r="O19" s="8"/>
    </row>
    <row r="20" spans="1:15" x14ac:dyDescent="0.25">
      <c r="A20" s="11" t="s">
        <v>38</v>
      </c>
      <c r="B20" s="8">
        <v>3699322</v>
      </c>
      <c r="C20" s="8">
        <v>2870504</v>
      </c>
      <c r="D20" s="8">
        <v>3318000</v>
      </c>
      <c r="E20" s="8">
        <v>4052192</v>
      </c>
      <c r="F20" s="8">
        <v>12060311</v>
      </c>
      <c r="G20" s="10">
        <v>3394236</v>
      </c>
      <c r="H20" s="10">
        <v>5234170</v>
      </c>
      <c r="I20" s="8"/>
      <c r="J20" s="8"/>
      <c r="K20" s="8"/>
      <c r="L20" s="8"/>
      <c r="M20" s="8"/>
      <c r="N20" s="8"/>
      <c r="O20" s="8"/>
    </row>
    <row r="21" spans="1:15" x14ac:dyDescent="0.25">
      <c r="A21" s="9" t="s">
        <v>39</v>
      </c>
      <c r="B21" s="12">
        <f t="shared" ref="B21:H21" si="1">SUM(B15:B20)</f>
        <v>81261662</v>
      </c>
      <c r="C21" s="12">
        <f t="shared" si="1"/>
        <v>87582035</v>
      </c>
      <c r="D21" s="12">
        <f t="shared" si="1"/>
        <v>100457000</v>
      </c>
      <c r="E21" s="12">
        <f t="shared" si="1"/>
        <v>96000111</v>
      </c>
      <c r="F21" s="12">
        <f t="shared" si="1"/>
        <v>111748216</v>
      </c>
      <c r="G21" s="12">
        <f t="shared" si="1"/>
        <v>96399994</v>
      </c>
      <c r="H21" s="12">
        <f t="shared" si="1"/>
        <v>97838305</v>
      </c>
      <c r="I21" s="8"/>
      <c r="J21" s="8"/>
      <c r="K21" s="8"/>
      <c r="L21" s="8"/>
      <c r="M21" s="8"/>
      <c r="N21" s="8"/>
      <c r="O21" s="8"/>
    </row>
    <row r="22" spans="1:15" x14ac:dyDescent="0.25">
      <c r="A22" s="9" t="s">
        <v>44</v>
      </c>
      <c r="B22" s="17">
        <f t="shared" ref="B22:H22" si="2">B12+B21</f>
        <v>138134725</v>
      </c>
      <c r="C22" s="17">
        <f t="shared" si="2"/>
        <v>146819846</v>
      </c>
      <c r="D22" s="17">
        <f t="shared" si="2"/>
        <v>607336000</v>
      </c>
      <c r="E22" s="17">
        <f t="shared" si="2"/>
        <v>603767719</v>
      </c>
      <c r="F22" s="17">
        <f t="shared" si="2"/>
        <v>618967538</v>
      </c>
      <c r="G22" s="17">
        <f t="shared" si="2"/>
        <v>602626932</v>
      </c>
      <c r="H22" s="17">
        <f t="shared" si="2"/>
        <v>603554199</v>
      </c>
      <c r="I22" s="8"/>
      <c r="J22" s="8"/>
      <c r="K22" s="8"/>
      <c r="L22" s="8"/>
      <c r="M22" s="8"/>
      <c r="N22" s="8"/>
      <c r="O22" s="8"/>
    </row>
    <row r="23" spans="1:15" ht="15.75" customHeight="1" x14ac:dyDescent="0.25">
      <c r="A23" s="9"/>
      <c r="B23" s="15"/>
      <c r="C23" s="15"/>
      <c r="D23" s="15"/>
      <c r="E23" s="15"/>
      <c r="F23" s="15"/>
      <c r="G23" s="8"/>
      <c r="H23" s="8"/>
      <c r="I23" s="8"/>
      <c r="J23" s="8"/>
      <c r="K23" s="8"/>
      <c r="L23" s="8"/>
      <c r="M23" s="8"/>
      <c r="N23" s="8"/>
      <c r="O23" s="8"/>
    </row>
    <row r="24" spans="1:15" ht="15.75" customHeight="1" x14ac:dyDescent="0.25">
      <c r="A24" s="18" t="s">
        <v>53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ht="15.75" customHeight="1" x14ac:dyDescent="0.25">
      <c r="A25" s="9" t="s">
        <v>57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ht="15.75" customHeight="1" x14ac:dyDescent="0.25">
      <c r="A26" s="11" t="s">
        <v>59</v>
      </c>
      <c r="B26" s="8">
        <v>49025300</v>
      </c>
      <c r="C26" s="8">
        <v>49025300</v>
      </c>
      <c r="D26" s="8">
        <v>49025000</v>
      </c>
      <c r="E26" s="8">
        <v>49025300</v>
      </c>
      <c r="F26" s="8">
        <v>49025300</v>
      </c>
      <c r="G26" s="10">
        <v>49025300</v>
      </c>
      <c r="H26" s="10">
        <v>49025300</v>
      </c>
      <c r="I26" s="8"/>
      <c r="J26" s="8"/>
      <c r="K26" s="8"/>
      <c r="L26" s="8"/>
      <c r="M26" s="8"/>
      <c r="N26" s="8"/>
      <c r="O26" s="8"/>
    </row>
    <row r="27" spans="1:15" ht="15.75" customHeight="1" x14ac:dyDescent="0.25">
      <c r="A27" s="11" t="s">
        <v>63</v>
      </c>
      <c r="B27" s="8">
        <v>-103826331</v>
      </c>
      <c r="C27" s="8">
        <v>-101757754</v>
      </c>
      <c r="D27" s="8">
        <v>446661000</v>
      </c>
      <c r="E27" s="8">
        <v>446661150</v>
      </c>
      <c r="F27" s="8">
        <v>446661150</v>
      </c>
      <c r="G27" s="10">
        <v>446661150</v>
      </c>
      <c r="H27" s="10">
        <v>446661150</v>
      </c>
      <c r="I27" s="8"/>
      <c r="J27" s="8"/>
      <c r="K27" s="8"/>
      <c r="L27" s="8"/>
      <c r="M27" s="8"/>
      <c r="N27" s="8"/>
      <c r="O27" s="8"/>
    </row>
    <row r="28" spans="1:15" ht="15.75" customHeight="1" x14ac:dyDescent="0.25">
      <c r="A28" s="11" t="s">
        <v>65</v>
      </c>
      <c r="B28" s="8">
        <v>0</v>
      </c>
      <c r="C28" s="8">
        <v>0</v>
      </c>
      <c r="D28" s="8">
        <v>-119518000</v>
      </c>
      <c r="E28" s="8">
        <v>-118910739</v>
      </c>
      <c r="F28" s="8">
        <v>-118725805</v>
      </c>
      <c r="G28" s="10">
        <v>-117509315</v>
      </c>
      <c r="H28" s="10">
        <v>-120177989</v>
      </c>
      <c r="I28" s="8"/>
      <c r="J28" s="8"/>
      <c r="K28" s="8"/>
      <c r="L28" s="8"/>
      <c r="M28" s="8"/>
      <c r="N28" s="8"/>
      <c r="O28" s="8"/>
    </row>
    <row r="29" spans="1:15" ht="15.75" customHeight="1" x14ac:dyDescent="0.25">
      <c r="A29" s="9" t="s">
        <v>67</v>
      </c>
      <c r="B29" s="12">
        <f t="shared" ref="B29:H29" si="3">SUM(B26:B28)</f>
        <v>-54801031</v>
      </c>
      <c r="C29" s="12">
        <f t="shared" si="3"/>
        <v>-52732454</v>
      </c>
      <c r="D29" s="12">
        <f t="shared" si="3"/>
        <v>376168000</v>
      </c>
      <c r="E29" s="12">
        <f t="shared" si="3"/>
        <v>376775711</v>
      </c>
      <c r="F29" s="12">
        <f t="shared" si="3"/>
        <v>376960645</v>
      </c>
      <c r="G29" s="12">
        <f t="shared" si="3"/>
        <v>378177135</v>
      </c>
      <c r="H29" s="12">
        <f t="shared" si="3"/>
        <v>375508461</v>
      </c>
      <c r="I29" s="8"/>
      <c r="J29" s="8"/>
      <c r="K29" s="8"/>
      <c r="L29" s="8"/>
      <c r="M29" s="8"/>
      <c r="N29" s="8"/>
      <c r="O29" s="8"/>
    </row>
    <row r="30" spans="1:15" ht="15.75" customHeight="1" x14ac:dyDescent="0.25">
      <c r="A30" s="9"/>
      <c r="B30" s="15"/>
      <c r="C30" s="15"/>
      <c r="D30" s="15"/>
      <c r="E30" s="15"/>
      <c r="F30" s="15"/>
      <c r="G30" s="8"/>
      <c r="H30" s="8"/>
      <c r="I30" s="8"/>
      <c r="J30" s="8"/>
      <c r="K30" s="8"/>
      <c r="L30" s="8"/>
      <c r="M30" s="8"/>
      <c r="N30" s="8"/>
      <c r="O30" s="8"/>
    </row>
    <row r="31" spans="1:15" ht="15.75" customHeight="1" x14ac:dyDescent="0.25">
      <c r="A31" s="9" t="s">
        <v>69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ht="15.75" customHeight="1" x14ac:dyDescent="0.25">
      <c r="A32" s="11" t="s">
        <v>71</v>
      </c>
      <c r="B32" s="8">
        <v>0</v>
      </c>
      <c r="C32" s="8">
        <v>0</v>
      </c>
      <c r="D32" s="8">
        <v>160000</v>
      </c>
      <c r="E32" s="8">
        <v>160000</v>
      </c>
      <c r="F32" s="8">
        <v>160000</v>
      </c>
      <c r="G32" s="10">
        <v>0</v>
      </c>
      <c r="H32" s="10">
        <v>0</v>
      </c>
      <c r="I32" s="8"/>
      <c r="J32" s="8"/>
      <c r="K32" s="8"/>
      <c r="L32" s="8"/>
      <c r="M32" s="8"/>
      <c r="N32" s="8"/>
      <c r="O32" s="8"/>
    </row>
    <row r="33" spans="1:15" ht="15.75" customHeight="1" x14ac:dyDescent="0.25">
      <c r="A33" s="14" t="s">
        <v>72</v>
      </c>
      <c r="B33" s="8">
        <v>160720352</v>
      </c>
      <c r="C33" s="8">
        <v>157908086</v>
      </c>
      <c r="D33" s="8">
        <v>155708000</v>
      </c>
      <c r="E33" s="8">
        <v>159290965</v>
      </c>
      <c r="F33" s="8">
        <v>160193064</v>
      </c>
      <c r="G33" s="10">
        <v>0</v>
      </c>
      <c r="H33" s="10">
        <v>0</v>
      </c>
      <c r="I33" s="8"/>
      <c r="J33" s="8"/>
      <c r="K33" s="8"/>
      <c r="L33" s="8"/>
      <c r="M33" s="8"/>
      <c r="N33" s="8"/>
      <c r="O33" s="8"/>
    </row>
    <row r="34" spans="1:15" ht="15.75" customHeight="1" x14ac:dyDescent="0.25">
      <c r="A34" s="9" t="s">
        <v>73</v>
      </c>
      <c r="B34" s="13">
        <f t="shared" ref="B34:H34" si="4">SUM(B32:B33)</f>
        <v>160720352</v>
      </c>
      <c r="C34" s="13">
        <f t="shared" si="4"/>
        <v>157908086</v>
      </c>
      <c r="D34" s="13">
        <f t="shared" si="4"/>
        <v>155868000</v>
      </c>
      <c r="E34" s="13">
        <f t="shared" si="4"/>
        <v>159450965</v>
      </c>
      <c r="F34" s="13">
        <f t="shared" si="4"/>
        <v>160353064</v>
      </c>
      <c r="G34" s="13">
        <f t="shared" si="4"/>
        <v>0</v>
      </c>
      <c r="H34" s="13">
        <f t="shared" si="4"/>
        <v>0</v>
      </c>
      <c r="I34" s="8"/>
      <c r="J34" s="8"/>
      <c r="K34" s="8"/>
      <c r="L34" s="8"/>
      <c r="M34" s="8"/>
      <c r="N34" s="8"/>
      <c r="O34" s="8"/>
    </row>
    <row r="35" spans="1:15" ht="15.75" customHeight="1" x14ac:dyDescent="0.25">
      <c r="A35" s="9"/>
      <c r="B35" s="15"/>
      <c r="C35" s="15"/>
      <c r="D35" s="15"/>
      <c r="E35" s="15"/>
      <c r="F35" s="15"/>
      <c r="G35" s="8"/>
      <c r="H35" s="8"/>
      <c r="I35" s="8"/>
      <c r="J35" s="8"/>
      <c r="K35" s="8"/>
      <c r="L35" s="8"/>
      <c r="M35" s="8"/>
      <c r="N35" s="8"/>
      <c r="O35" s="8"/>
    </row>
    <row r="36" spans="1:15" ht="15.75" customHeight="1" x14ac:dyDescent="0.25">
      <c r="A36" s="9" t="s">
        <v>77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ht="15.75" customHeight="1" x14ac:dyDescent="0.25">
      <c r="A37" s="11" t="s">
        <v>79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10">
        <v>0</v>
      </c>
      <c r="H37" s="10">
        <v>0</v>
      </c>
      <c r="I37" s="8"/>
      <c r="J37" s="8"/>
      <c r="K37" s="8"/>
      <c r="L37" s="8"/>
      <c r="M37" s="8"/>
      <c r="N37" s="8"/>
      <c r="O37" s="8"/>
    </row>
    <row r="38" spans="1:15" ht="15.75" customHeight="1" x14ac:dyDescent="0.25">
      <c r="A38" s="14" t="s">
        <v>51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10">
        <v>0</v>
      </c>
      <c r="H38" s="10">
        <v>0</v>
      </c>
      <c r="I38" s="8"/>
      <c r="J38" s="8"/>
      <c r="K38" s="8"/>
      <c r="L38" s="8"/>
      <c r="M38" s="8"/>
      <c r="N38" s="8"/>
      <c r="O38" s="8"/>
    </row>
    <row r="39" spans="1:15" ht="15.75" customHeight="1" x14ac:dyDescent="0.25">
      <c r="A39" s="16" t="s">
        <v>82</v>
      </c>
      <c r="B39" s="8"/>
      <c r="C39" s="8"/>
      <c r="D39" s="8"/>
      <c r="E39" s="8"/>
      <c r="F39" s="10">
        <v>0</v>
      </c>
      <c r="G39" s="10">
        <v>7283372</v>
      </c>
      <c r="H39" s="10">
        <v>7436507</v>
      </c>
      <c r="I39" s="8"/>
      <c r="J39" s="8"/>
      <c r="K39" s="8"/>
      <c r="L39" s="8"/>
      <c r="M39" s="8"/>
      <c r="N39" s="8"/>
      <c r="O39" s="8"/>
    </row>
    <row r="40" spans="1:15" ht="15.75" customHeight="1" x14ac:dyDescent="0.25">
      <c r="A40" s="14" t="s">
        <v>83</v>
      </c>
      <c r="B40" s="8">
        <v>0</v>
      </c>
      <c r="C40" s="8">
        <v>0</v>
      </c>
      <c r="D40" s="8">
        <v>13946000</v>
      </c>
      <c r="E40" s="8">
        <v>15954252</v>
      </c>
      <c r="F40" s="8">
        <v>26947412</v>
      </c>
      <c r="G40" s="10">
        <v>0</v>
      </c>
      <c r="H40" s="10">
        <v>0</v>
      </c>
      <c r="I40" s="8"/>
      <c r="J40" s="8"/>
      <c r="K40" s="8"/>
      <c r="L40" s="8"/>
      <c r="M40" s="8"/>
      <c r="N40" s="8"/>
      <c r="O40" s="8"/>
    </row>
    <row r="41" spans="1:15" ht="15.75" customHeight="1" x14ac:dyDescent="0.25">
      <c r="A41" s="14" t="s">
        <v>84</v>
      </c>
      <c r="B41" s="8">
        <v>0</v>
      </c>
      <c r="C41" s="8">
        <v>0</v>
      </c>
      <c r="D41" s="8">
        <v>16940000</v>
      </c>
      <c r="E41" s="8">
        <v>13071026</v>
      </c>
      <c r="F41" s="8">
        <v>15419230</v>
      </c>
      <c r="G41" s="10">
        <v>18158234</v>
      </c>
      <c r="H41" s="10">
        <v>14755613</v>
      </c>
      <c r="I41" s="8"/>
      <c r="J41" s="8"/>
      <c r="K41" s="8"/>
      <c r="L41" s="8"/>
      <c r="M41" s="8"/>
      <c r="N41" s="8"/>
      <c r="O41" s="8"/>
    </row>
    <row r="42" spans="1:15" ht="15.75" customHeight="1" x14ac:dyDescent="0.25">
      <c r="A42" s="11" t="s">
        <v>85</v>
      </c>
      <c r="B42" s="8">
        <v>0</v>
      </c>
      <c r="C42" s="8">
        <v>0</v>
      </c>
      <c r="D42" s="8">
        <v>12698000</v>
      </c>
      <c r="E42" s="8">
        <v>6555294</v>
      </c>
      <c r="F42" s="8">
        <v>6662421</v>
      </c>
      <c r="G42" s="10">
        <v>0</v>
      </c>
      <c r="H42" s="10">
        <v>0</v>
      </c>
      <c r="I42" s="8"/>
      <c r="J42" s="8"/>
      <c r="K42" s="8"/>
      <c r="L42" s="8"/>
      <c r="M42" s="8"/>
      <c r="N42" s="8"/>
      <c r="O42" s="8"/>
    </row>
    <row r="43" spans="1:15" ht="15.75" customHeight="1" x14ac:dyDescent="0.25">
      <c r="A43" s="25" t="s">
        <v>87</v>
      </c>
      <c r="B43" s="8"/>
      <c r="C43" s="8"/>
      <c r="D43" s="8"/>
      <c r="E43" s="8"/>
      <c r="F43" s="8"/>
      <c r="G43" s="10">
        <v>3879898</v>
      </c>
      <c r="H43" s="10">
        <v>5069139</v>
      </c>
      <c r="I43" s="8"/>
      <c r="J43" s="8"/>
      <c r="K43" s="8"/>
      <c r="L43" s="8"/>
      <c r="M43" s="8"/>
      <c r="N43" s="8"/>
      <c r="O43" s="8"/>
    </row>
    <row r="44" spans="1:15" ht="15.75" customHeight="1" x14ac:dyDescent="0.25">
      <c r="A44" s="11" t="s">
        <v>88</v>
      </c>
      <c r="B44" s="8">
        <v>0</v>
      </c>
      <c r="C44" s="8">
        <v>0</v>
      </c>
      <c r="D44" s="8">
        <v>3535000</v>
      </c>
      <c r="E44" s="8">
        <v>3575233</v>
      </c>
      <c r="F44" s="8">
        <v>3685749</v>
      </c>
      <c r="G44" s="10">
        <v>3818746</v>
      </c>
      <c r="H44" s="10">
        <v>3875294</v>
      </c>
      <c r="I44" s="8"/>
      <c r="J44" s="8"/>
      <c r="K44" s="8"/>
      <c r="L44" s="8"/>
      <c r="M44" s="8"/>
      <c r="N44" s="8"/>
      <c r="O44" s="8"/>
    </row>
    <row r="45" spans="1:15" ht="15.75" customHeight="1" x14ac:dyDescent="0.25">
      <c r="A45" s="25" t="s">
        <v>89</v>
      </c>
      <c r="B45" s="8"/>
      <c r="C45" s="8"/>
      <c r="D45" s="8"/>
      <c r="E45" s="8"/>
      <c r="F45" s="8"/>
      <c r="G45" s="10">
        <v>8769274</v>
      </c>
      <c r="H45" s="10">
        <v>12446171</v>
      </c>
      <c r="I45" s="8"/>
      <c r="J45" s="8"/>
      <c r="K45" s="8"/>
      <c r="L45" s="8"/>
      <c r="M45" s="8"/>
      <c r="N45" s="8"/>
      <c r="O45" s="8"/>
    </row>
    <row r="46" spans="1:15" ht="15.75" customHeight="1" x14ac:dyDescent="0.25">
      <c r="A46" s="11" t="s">
        <v>91</v>
      </c>
      <c r="B46" s="8">
        <v>0</v>
      </c>
      <c r="C46" s="8">
        <v>0</v>
      </c>
      <c r="D46" s="8">
        <v>8608000</v>
      </c>
      <c r="E46" s="8">
        <v>8608206</v>
      </c>
      <c r="F46" s="8">
        <v>8774301</v>
      </c>
      <c r="G46" s="10">
        <v>0</v>
      </c>
      <c r="H46" s="10">
        <v>0</v>
      </c>
      <c r="I46" s="8"/>
      <c r="J46" s="8"/>
      <c r="K46" s="8"/>
      <c r="L46" s="8"/>
      <c r="M46" s="8"/>
      <c r="N46" s="8"/>
      <c r="O46" s="8"/>
    </row>
    <row r="47" spans="1:15" ht="15.75" customHeight="1" x14ac:dyDescent="0.25">
      <c r="A47" s="11" t="s">
        <v>92</v>
      </c>
      <c r="B47" s="8">
        <v>0</v>
      </c>
      <c r="C47" s="8">
        <v>0</v>
      </c>
      <c r="D47" s="8">
        <v>278000</v>
      </c>
      <c r="E47" s="8">
        <v>277500</v>
      </c>
      <c r="F47" s="8">
        <v>277500</v>
      </c>
      <c r="G47" s="10">
        <v>0</v>
      </c>
      <c r="H47" s="10">
        <v>0</v>
      </c>
      <c r="I47" s="8"/>
      <c r="J47" s="8"/>
      <c r="K47" s="8"/>
      <c r="L47" s="8"/>
      <c r="M47" s="8"/>
      <c r="N47" s="8"/>
      <c r="O47" s="8"/>
    </row>
    <row r="48" spans="1:15" ht="15.75" customHeight="1" x14ac:dyDescent="0.25">
      <c r="A48" s="25" t="s">
        <v>71</v>
      </c>
      <c r="B48" s="8"/>
      <c r="C48" s="8"/>
      <c r="D48" s="8"/>
      <c r="E48" s="8"/>
      <c r="F48" s="8"/>
      <c r="G48" s="10">
        <v>160000</v>
      </c>
      <c r="H48" s="10">
        <v>0</v>
      </c>
      <c r="I48" s="8"/>
      <c r="J48" s="8"/>
      <c r="K48" s="8"/>
      <c r="L48" s="8"/>
      <c r="M48" s="8"/>
      <c r="N48" s="8"/>
      <c r="O48" s="8"/>
    </row>
    <row r="49" spans="1:25" ht="15.75" customHeight="1" x14ac:dyDescent="0.25">
      <c r="A49" s="25" t="s">
        <v>94</v>
      </c>
      <c r="B49" s="8"/>
      <c r="C49" s="8"/>
      <c r="D49" s="8"/>
      <c r="E49" s="8"/>
      <c r="F49" s="8"/>
      <c r="G49" s="10">
        <v>161663179</v>
      </c>
      <c r="H49" s="10">
        <v>163463179</v>
      </c>
      <c r="I49" s="8"/>
      <c r="J49" s="8"/>
      <c r="K49" s="8"/>
      <c r="L49" s="8"/>
      <c r="M49" s="8"/>
      <c r="N49" s="8"/>
      <c r="O49" s="8"/>
    </row>
    <row r="50" spans="1:25" ht="15.75" customHeight="1" x14ac:dyDescent="0.25">
      <c r="A50" s="11" t="s">
        <v>95</v>
      </c>
      <c r="B50" s="8">
        <v>0</v>
      </c>
      <c r="C50" s="8">
        <v>0</v>
      </c>
      <c r="D50" s="8">
        <v>19297000</v>
      </c>
      <c r="E50" s="8">
        <v>19499531</v>
      </c>
      <c r="F50" s="8">
        <v>19887213</v>
      </c>
      <c r="G50" s="10">
        <v>20717094</v>
      </c>
      <c r="H50" s="10">
        <v>20999835</v>
      </c>
      <c r="I50" s="8"/>
      <c r="J50" s="8"/>
      <c r="K50" s="8"/>
      <c r="L50" s="8"/>
      <c r="M50" s="8"/>
      <c r="N50" s="8"/>
      <c r="O50" s="8"/>
    </row>
    <row r="51" spans="1:25" ht="15.75" customHeight="1" x14ac:dyDescent="0.25">
      <c r="A51" s="9" t="s">
        <v>96</v>
      </c>
      <c r="B51" s="12">
        <v>32215404</v>
      </c>
      <c r="C51" s="12">
        <v>41644213</v>
      </c>
      <c r="D51" s="12">
        <f t="shared" ref="D51:H51" si="5">SUM(D37:D50)</f>
        <v>75302000</v>
      </c>
      <c r="E51" s="12">
        <f t="shared" si="5"/>
        <v>67541042</v>
      </c>
      <c r="F51" s="12">
        <f t="shared" si="5"/>
        <v>81653826</v>
      </c>
      <c r="G51" s="12">
        <f t="shared" si="5"/>
        <v>224449797</v>
      </c>
      <c r="H51" s="12">
        <f t="shared" si="5"/>
        <v>228045738</v>
      </c>
      <c r="I51" s="8"/>
      <c r="J51" s="8"/>
      <c r="K51" s="8"/>
      <c r="L51" s="8"/>
      <c r="M51" s="8"/>
      <c r="N51" s="8"/>
      <c r="O51" s="8"/>
    </row>
    <row r="52" spans="1:25" ht="15.75" customHeight="1" x14ac:dyDescent="0.25">
      <c r="A52" s="9" t="s">
        <v>97</v>
      </c>
      <c r="B52" s="13">
        <f t="shared" ref="B52:H52" si="6">B34+B51</f>
        <v>192935756</v>
      </c>
      <c r="C52" s="13">
        <f t="shared" si="6"/>
        <v>199552299</v>
      </c>
      <c r="D52" s="13">
        <f t="shared" si="6"/>
        <v>231170000</v>
      </c>
      <c r="E52" s="13">
        <f t="shared" si="6"/>
        <v>226992007</v>
      </c>
      <c r="F52" s="13">
        <f t="shared" si="6"/>
        <v>242006890</v>
      </c>
      <c r="G52" s="13">
        <f t="shared" si="6"/>
        <v>224449797</v>
      </c>
      <c r="H52" s="13">
        <f t="shared" si="6"/>
        <v>228045738</v>
      </c>
      <c r="I52" s="8"/>
      <c r="J52" s="8"/>
      <c r="K52" s="8"/>
      <c r="L52" s="8"/>
      <c r="M52" s="8"/>
      <c r="N52" s="8"/>
      <c r="O52" s="8"/>
    </row>
    <row r="53" spans="1:25" ht="15.75" customHeight="1" x14ac:dyDescent="0.25">
      <c r="A53" s="9" t="s">
        <v>98</v>
      </c>
      <c r="B53" s="17">
        <f t="shared" ref="B53:H53" si="7">B29+B52</f>
        <v>138134725</v>
      </c>
      <c r="C53" s="17">
        <f t="shared" si="7"/>
        <v>146819845</v>
      </c>
      <c r="D53" s="17">
        <f t="shared" si="7"/>
        <v>607338000</v>
      </c>
      <c r="E53" s="17">
        <f t="shared" si="7"/>
        <v>603767718</v>
      </c>
      <c r="F53" s="17">
        <f t="shared" si="7"/>
        <v>618967535</v>
      </c>
      <c r="G53" s="17">
        <f t="shared" si="7"/>
        <v>602626932</v>
      </c>
      <c r="H53" s="17">
        <f t="shared" si="7"/>
        <v>603554199</v>
      </c>
      <c r="I53" s="8"/>
      <c r="J53" s="8"/>
      <c r="K53" s="8"/>
      <c r="L53" s="8"/>
      <c r="M53" s="8"/>
      <c r="N53" s="8"/>
      <c r="O53" s="8"/>
    </row>
    <row r="54" spans="1:25" ht="15.75" customHeight="1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25" ht="15.75" customHeight="1" x14ac:dyDescent="0.25">
      <c r="A55" s="11" t="s">
        <v>99</v>
      </c>
      <c r="B55" s="14" t="str">
        <f t="shared" ref="B55:H55" si="8">IF(B22=B53,"Balanced","Not Balanced")</f>
        <v>Balanced</v>
      </c>
      <c r="C55" s="11" t="str">
        <f t="shared" si="8"/>
        <v>Not Balanced</v>
      </c>
      <c r="D55" s="28" t="str">
        <f t="shared" si="8"/>
        <v>Not Balanced</v>
      </c>
      <c r="E55" s="14" t="str">
        <f t="shared" si="8"/>
        <v>Not Balanced</v>
      </c>
      <c r="F55" s="14" t="str">
        <f t="shared" si="8"/>
        <v>Not Balanced</v>
      </c>
      <c r="G55" s="14" t="str">
        <f t="shared" si="8"/>
        <v>Balanced</v>
      </c>
      <c r="H55" s="14" t="str">
        <f t="shared" si="8"/>
        <v>Balanced</v>
      </c>
      <c r="I55" s="8"/>
      <c r="J55" s="8"/>
      <c r="K55" s="8"/>
      <c r="L55" s="8"/>
      <c r="M55" s="8"/>
      <c r="N55" s="8"/>
      <c r="O55" s="8"/>
    </row>
    <row r="56" spans="1:25" ht="15.75" customHeight="1" x14ac:dyDescent="0.25">
      <c r="G56" s="8"/>
      <c r="H56" s="8"/>
      <c r="I56" s="8"/>
      <c r="J56" s="8"/>
      <c r="K56" s="8"/>
      <c r="L56" s="8"/>
      <c r="M56" s="8"/>
      <c r="N56" s="8"/>
      <c r="O56" s="8"/>
    </row>
    <row r="57" spans="1:25" ht="15.75" customHeight="1" x14ac:dyDescent="0.25">
      <c r="A57" s="9" t="s">
        <v>100</v>
      </c>
      <c r="B57" s="27">
        <f t="shared" ref="B57:H57" si="9">B29/(B26/10)</f>
        <v>-11.178112321597217</v>
      </c>
      <c r="C57" s="27">
        <f t="shared" si="9"/>
        <v>-10.756171609352721</v>
      </c>
      <c r="D57" s="27">
        <f t="shared" si="9"/>
        <v>76.729831718510965</v>
      </c>
      <c r="E57" s="27">
        <f t="shared" si="9"/>
        <v>76.853320836384484</v>
      </c>
      <c r="F57" s="27">
        <f t="shared" si="9"/>
        <v>76.891042992087762</v>
      </c>
      <c r="G57" s="27">
        <f t="shared" si="9"/>
        <v>77.139178138634549</v>
      </c>
      <c r="H57" s="27">
        <f t="shared" si="9"/>
        <v>76.594831852125324</v>
      </c>
      <c r="I57" s="8"/>
      <c r="J57" s="8"/>
      <c r="K57" s="8"/>
      <c r="L57" s="8"/>
      <c r="M57" s="8"/>
      <c r="N57" s="8"/>
      <c r="O57" s="8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5.75" customHeight="1" x14ac:dyDescent="0.25">
      <c r="G58" s="8"/>
      <c r="H58" s="8"/>
      <c r="I58" s="8"/>
      <c r="J58" s="8"/>
      <c r="K58" s="8"/>
      <c r="L58" s="8"/>
      <c r="M58" s="8"/>
      <c r="N58" s="8"/>
      <c r="O58" s="8"/>
    </row>
    <row r="59" spans="1:25" ht="15.75" customHeight="1" x14ac:dyDescent="0.25">
      <c r="G59" s="8"/>
      <c r="H59" s="8"/>
      <c r="I59" s="8"/>
      <c r="J59" s="8"/>
      <c r="K59" s="8"/>
      <c r="L59" s="8"/>
      <c r="M59" s="8"/>
      <c r="N59" s="8"/>
      <c r="O59" s="8"/>
    </row>
    <row r="60" spans="1:25" ht="15.75" customHeight="1" x14ac:dyDescent="0.25">
      <c r="G60" s="8"/>
      <c r="H60" s="8"/>
      <c r="I60" s="8"/>
      <c r="J60" s="8"/>
      <c r="K60" s="8"/>
      <c r="L60" s="8"/>
      <c r="M60" s="8"/>
      <c r="N60" s="8"/>
      <c r="O60" s="8"/>
    </row>
    <row r="61" spans="1:25" ht="15.75" customHeight="1" x14ac:dyDescent="0.25">
      <c r="G61" s="8"/>
      <c r="H61" s="8"/>
      <c r="I61" s="8"/>
      <c r="J61" s="8"/>
      <c r="K61" s="8"/>
      <c r="L61" s="8"/>
      <c r="M61" s="8"/>
      <c r="N61" s="8"/>
      <c r="O61" s="8"/>
    </row>
    <row r="62" spans="1:25" ht="15.75" customHeight="1" x14ac:dyDescent="0.25">
      <c r="G62" s="8"/>
      <c r="H62" s="8"/>
      <c r="I62" s="8"/>
      <c r="J62" s="8"/>
      <c r="K62" s="8"/>
      <c r="L62" s="8"/>
      <c r="M62" s="8"/>
      <c r="N62" s="8"/>
      <c r="O62" s="8"/>
    </row>
    <row r="63" spans="1:25" ht="15.75" customHeight="1" x14ac:dyDescent="0.25">
      <c r="G63" s="8"/>
      <c r="H63" s="8"/>
      <c r="I63" s="8"/>
      <c r="J63" s="8"/>
      <c r="K63" s="8"/>
      <c r="L63" s="8"/>
      <c r="M63" s="8"/>
      <c r="N63" s="8"/>
      <c r="O63" s="8"/>
    </row>
    <row r="64" spans="1:25" ht="15.75" customHeight="1" x14ac:dyDescent="0.25">
      <c r="G64" s="8"/>
      <c r="H64" s="8"/>
      <c r="I64" s="8"/>
      <c r="J64" s="8"/>
      <c r="K64" s="8"/>
      <c r="L64" s="8"/>
      <c r="M64" s="8"/>
      <c r="N64" s="8"/>
      <c r="O64" s="8"/>
    </row>
    <row r="65" spans="7:15" ht="15.75" customHeight="1" x14ac:dyDescent="0.25">
      <c r="G65" s="8"/>
      <c r="H65" s="8"/>
      <c r="I65" s="8"/>
      <c r="J65" s="8"/>
      <c r="K65" s="8"/>
      <c r="L65" s="8"/>
      <c r="M65" s="8"/>
      <c r="N65" s="8"/>
      <c r="O65" s="8"/>
    </row>
    <row r="66" spans="7:15" ht="15.75" customHeight="1" x14ac:dyDescent="0.25">
      <c r="G66" s="8"/>
      <c r="H66" s="8"/>
      <c r="I66" s="8"/>
      <c r="J66" s="8"/>
      <c r="K66" s="8"/>
      <c r="L66" s="8"/>
      <c r="M66" s="8"/>
      <c r="N66" s="8"/>
      <c r="O66" s="8"/>
    </row>
    <row r="67" spans="7:15" ht="15.75" customHeight="1" x14ac:dyDescent="0.25">
      <c r="G67" s="8"/>
      <c r="H67" s="8"/>
      <c r="I67" s="8"/>
      <c r="J67" s="8"/>
      <c r="K67" s="8"/>
      <c r="L67" s="8"/>
      <c r="M67" s="8"/>
      <c r="N67" s="8"/>
      <c r="O67" s="8"/>
    </row>
    <row r="68" spans="7:15" ht="15.75" customHeight="1" x14ac:dyDescent="0.25">
      <c r="G68" s="8"/>
      <c r="H68" s="8"/>
      <c r="I68" s="8"/>
      <c r="J68" s="8"/>
      <c r="K68" s="8"/>
      <c r="L68" s="8"/>
      <c r="M68" s="8"/>
      <c r="N68" s="8"/>
      <c r="O68" s="8"/>
    </row>
    <row r="69" spans="7:15" ht="15.75" customHeight="1" x14ac:dyDescent="0.25">
      <c r="G69" s="8"/>
      <c r="H69" s="8"/>
      <c r="I69" s="8"/>
      <c r="J69" s="8"/>
      <c r="K69" s="8"/>
      <c r="L69" s="8"/>
      <c r="M69" s="8"/>
      <c r="N69" s="8"/>
      <c r="O69" s="8"/>
    </row>
    <row r="70" spans="7:15" ht="15.75" customHeight="1" x14ac:dyDescent="0.25">
      <c r="G70" s="8"/>
      <c r="H70" s="8"/>
      <c r="I70" s="8"/>
      <c r="J70" s="8"/>
      <c r="K70" s="8"/>
      <c r="L70" s="8"/>
      <c r="M70" s="8"/>
      <c r="N70" s="8"/>
      <c r="O70" s="8"/>
    </row>
    <row r="71" spans="7:15" ht="15.75" customHeight="1" x14ac:dyDescent="0.25">
      <c r="G71" s="8"/>
      <c r="H71" s="8"/>
      <c r="I71" s="8"/>
      <c r="J71" s="8"/>
      <c r="K71" s="8"/>
      <c r="L71" s="8"/>
      <c r="M71" s="8"/>
      <c r="N71" s="8"/>
      <c r="O71" s="8"/>
    </row>
    <row r="72" spans="7:15" ht="15.75" customHeight="1" x14ac:dyDescent="0.25">
      <c r="G72" s="8"/>
      <c r="H72" s="8"/>
      <c r="I72" s="8"/>
      <c r="J72" s="8"/>
      <c r="K72" s="8"/>
      <c r="L72" s="8"/>
      <c r="M72" s="8"/>
      <c r="N72" s="8"/>
      <c r="O72" s="8"/>
    </row>
    <row r="73" spans="7:15" ht="15.75" customHeight="1" x14ac:dyDescent="0.2"/>
    <row r="74" spans="7:15" ht="15.75" customHeight="1" x14ac:dyDescent="0.2"/>
    <row r="75" spans="7:15" ht="15.75" customHeight="1" x14ac:dyDescent="0.2"/>
    <row r="76" spans="7:15" ht="15.75" customHeight="1" x14ac:dyDescent="0.2"/>
    <row r="77" spans="7:15" ht="15.75" customHeight="1" x14ac:dyDescent="0.2"/>
    <row r="78" spans="7:15" ht="15.75" customHeight="1" x14ac:dyDescent="0.2"/>
    <row r="79" spans="7:15" ht="15.75" customHeight="1" x14ac:dyDescent="0.2"/>
    <row r="80" spans="7:1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7" customWidth="1"/>
    <col min="2" max="2" width="13.5" customWidth="1"/>
    <col min="3" max="3" width="13.125" customWidth="1"/>
    <col min="4" max="4" width="13.25" customWidth="1"/>
    <col min="5" max="5" width="12.5" customWidth="1"/>
    <col min="6" max="6" width="16" customWidth="1"/>
    <col min="7" max="7" width="11.25" customWidth="1"/>
    <col min="8" max="8" width="12.25" customWidth="1"/>
    <col min="9" max="25" width="7.625" customWidth="1"/>
  </cols>
  <sheetData>
    <row r="1" spans="1:25" ht="15.75" x14ac:dyDescent="0.25">
      <c r="A1" s="1" t="s">
        <v>0</v>
      </c>
    </row>
    <row r="2" spans="1:25" ht="17.25" customHeight="1" x14ac:dyDescent="0.25">
      <c r="A2" s="1" t="s">
        <v>1</v>
      </c>
    </row>
    <row r="3" spans="1:25" ht="17.25" customHeight="1" x14ac:dyDescent="0.25">
      <c r="A3" s="1" t="s">
        <v>2</v>
      </c>
    </row>
    <row r="4" spans="1:25" ht="17.25" customHeight="1" x14ac:dyDescent="0.25">
      <c r="A4" s="1"/>
      <c r="B4" s="2"/>
      <c r="C4" s="2"/>
      <c r="D4" s="2"/>
      <c r="E4" s="2"/>
      <c r="F4" s="2"/>
    </row>
    <row r="5" spans="1:25" x14ac:dyDescent="0.25">
      <c r="B5" s="4" t="s">
        <v>5</v>
      </c>
      <c r="C5" s="4" t="s">
        <v>6</v>
      </c>
      <c r="D5" s="4" t="s">
        <v>7</v>
      </c>
      <c r="E5" s="4" t="s">
        <v>5</v>
      </c>
      <c r="F5" s="4" t="s">
        <v>6</v>
      </c>
      <c r="G5" s="4" t="s">
        <v>7</v>
      </c>
      <c r="H5" s="4" t="s">
        <v>5</v>
      </c>
    </row>
    <row r="6" spans="1:25" x14ac:dyDescent="0.25">
      <c r="B6" s="5">
        <v>43100</v>
      </c>
      <c r="C6" s="5">
        <v>43190</v>
      </c>
      <c r="D6" s="5">
        <v>43373</v>
      </c>
      <c r="E6" s="5">
        <v>43465</v>
      </c>
      <c r="F6" s="5">
        <v>43555</v>
      </c>
      <c r="G6" s="6">
        <v>43738</v>
      </c>
      <c r="H6" s="6">
        <v>43830</v>
      </c>
    </row>
    <row r="7" spans="1:25" x14ac:dyDescent="0.25">
      <c r="B7" s="5"/>
      <c r="C7" s="5"/>
      <c r="D7" s="5"/>
      <c r="E7" s="5"/>
      <c r="F7" s="5"/>
      <c r="G7" s="8"/>
      <c r="H7" s="8"/>
      <c r="I7" s="8"/>
      <c r="J7" s="8"/>
      <c r="K7" s="8"/>
      <c r="L7" s="8"/>
      <c r="M7" s="8"/>
    </row>
    <row r="8" spans="1:25" x14ac:dyDescent="0.25">
      <c r="A8" s="9" t="s">
        <v>10</v>
      </c>
      <c r="B8" s="8">
        <v>51447000</v>
      </c>
      <c r="C8" s="8">
        <v>40843000</v>
      </c>
      <c r="D8" s="8">
        <v>26769360</v>
      </c>
      <c r="E8" s="8">
        <v>68898097</v>
      </c>
      <c r="F8" s="8">
        <v>101503337</v>
      </c>
      <c r="G8" s="10">
        <v>27607828</v>
      </c>
      <c r="H8" s="10">
        <v>55332542</v>
      </c>
      <c r="I8" s="8"/>
      <c r="J8" s="8"/>
      <c r="K8" s="8"/>
      <c r="L8" s="8"/>
      <c r="M8" s="8"/>
    </row>
    <row r="9" spans="1:25" x14ac:dyDescent="0.25">
      <c r="A9" s="9" t="s">
        <v>14</v>
      </c>
      <c r="B9" s="8">
        <v>48371000</v>
      </c>
      <c r="C9" s="8">
        <v>36416000</v>
      </c>
      <c r="D9" s="8">
        <v>21531380</v>
      </c>
      <c r="E9" s="8">
        <v>55226374</v>
      </c>
      <c r="F9" s="8">
        <v>81547307</v>
      </c>
      <c r="G9" s="10">
        <v>22676869</v>
      </c>
      <c r="H9" s="10">
        <v>45066807</v>
      </c>
      <c r="I9" s="8"/>
      <c r="J9" s="8"/>
      <c r="K9" s="8"/>
      <c r="L9" s="8"/>
      <c r="M9" s="8"/>
    </row>
    <row r="10" spans="1:25" x14ac:dyDescent="0.25">
      <c r="A10" s="9" t="s">
        <v>15</v>
      </c>
      <c r="B10" s="12">
        <f t="shared" ref="B10:H10" si="0">B8-B9</f>
        <v>3076000</v>
      </c>
      <c r="C10" s="12">
        <f t="shared" si="0"/>
        <v>4427000</v>
      </c>
      <c r="D10" s="12">
        <f t="shared" si="0"/>
        <v>5237980</v>
      </c>
      <c r="E10" s="12">
        <f t="shared" si="0"/>
        <v>13671723</v>
      </c>
      <c r="F10" s="12">
        <f t="shared" si="0"/>
        <v>19956030</v>
      </c>
      <c r="G10" s="12">
        <f t="shared" si="0"/>
        <v>4930959</v>
      </c>
      <c r="H10" s="12">
        <f t="shared" si="0"/>
        <v>10265735</v>
      </c>
      <c r="I10" s="8"/>
      <c r="J10" s="8"/>
      <c r="K10" s="8"/>
      <c r="L10" s="8"/>
      <c r="M10" s="8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x14ac:dyDescent="0.25">
      <c r="A11" s="14" t="s">
        <v>23</v>
      </c>
      <c r="B11" s="15">
        <v>0</v>
      </c>
      <c r="C11" s="15">
        <v>0</v>
      </c>
      <c r="D11" s="8">
        <v>4350</v>
      </c>
      <c r="E11" s="8">
        <v>4354</v>
      </c>
      <c r="F11" s="8">
        <v>1499864</v>
      </c>
      <c r="G11" s="8"/>
      <c r="H11" s="8"/>
      <c r="I11" s="8"/>
      <c r="J11" s="8"/>
      <c r="K11" s="8"/>
      <c r="L11" s="8"/>
      <c r="M11" s="8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x14ac:dyDescent="0.25">
      <c r="A12" s="14" t="s">
        <v>26</v>
      </c>
      <c r="B12" s="8">
        <v>0</v>
      </c>
      <c r="C12" s="8">
        <v>0</v>
      </c>
      <c r="D12" s="8">
        <v>2869320</v>
      </c>
      <c r="E12" s="8">
        <v>5738640</v>
      </c>
      <c r="F12" s="8">
        <v>8607960</v>
      </c>
      <c r="G12" s="8"/>
      <c r="H12" s="8"/>
      <c r="I12" s="8"/>
      <c r="J12" s="8"/>
      <c r="K12" s="8"/>
      <c r="L12" s="8"/>
      <c r="M12" s="8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x14ac:dyDescent="0.25">
      <c r="A13" s="9" t="s">
        <v>28</v>
      </c>
      <c r="B13" s="12">
        <f t="shared" ref="B13:H13" si="1">SUM(B10:B12)</f>
        <v>3076000</v>
      </c>
      <c r="C13" s="12">
        <f t="shared" si="1"/>
        <v>4427000</v>
      </c>
      <c r="D13" s="12">
        <f t="shared" si="1"/>
        <v>8111650</v>
      </c>
      <c r="E13" s="12">
        <f t="shared" si="1"/>
        <v>19414717</v>
      </c>
      <c r="F13" s="12">
        <f t="shared" si="1"/>
        <v>30063854</v>
      </c>
      <c r="G13" s="12">
        <f t="shared" si="1"/>
        <v>4930959</v>
      </c>
      <c r="H13" s="12">
        <f t="shared" si="1"/>
        <v>10265735</v>
      </c>
      <c r="I13" s="8"/>
      <c r="J13" s="8"/>
      <c r="K13" s="8"/>
      <c r="L13" s="8"/>
      <c r="M13" s="8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x14ac:dyDescent="0.25">
      <c r="A14" s="9"/>
      <c r="B14" s="15"/>
      <c r="C14" s="15"/>
      <c r="D14" s="15"/>
      <c r="E14" s="15"/>
      <c r="F14" s="15"/>
      <c r="G14" s="8"/>
      <c r="H14" s="8"/>
      <c r="I14" s="8"/>
      <c r="J14" s="8"/>
      <c r="K14" s="8"/>
      <c r="L14" s="8"/>
      <c r="M14" s="8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x14ac:dyDescent="0.25">
      <c r="A15" s="9" t="s">
        <v>36</v>
      </c>
      <c r="B15" s="15">
        <f t="shared" ref="B15:H15" si="2">SUM(B16:B22)</f>
        <v>7942000</v>
      </c>
      <c r="C15" s="15">
        <f t="shared" si="2"/>
        <v>5827000</v>
      </c>
      <c r="D15" s="15">
        <f t="shared" si="2"/>
        <v>6900420</v>
      </c>
      <c r="E15" s="15">
        <f t="shared" si="2"/>
        <v>17352785</v>
      </c>
      <c r="F15" s="15">
        <f t="shared" si="2"/>
        <v>25625246</v>
      </c>
      <c r="G15" s="15">
        <f t="shared" si="2"/>
        <v>6103429</v>
      </c>
      <c r="H15" s="15">
        <f t="shared" si="2"/>
        <v>12117279</v>
      </c>
      <c r="I15" s="8"/>
      <c r="J15" s="8"/>
      <c r="K15" s="8"/>
      <c r="L15" s="8"/>
      <c r="M15" s="8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x14ac:dyDescent="0.25">
      <c r="A16" s="14" t="s">
        <v>42</v>
      </c>
      <c r="B16" s="8">
        <v>0</v>
      </c>
      <c r="C16" s="8">
        <v>0</v>
      </c>
      <c r="D16" s="8">
        <v>1305000</v>
      </c>
      <c r="E16" s="8">
        <v>3419852</v>
      </c>
      <c r="F16" s="8">
        <v>5115041</v>
      </c>
      <c r="G16" s="10">
        <v>1030556</v>
      </c>
      <c r="H16" s="10">
        <v>2263733</v>
      </c>
      <c r="I16" s="8"/>
      <c r="J16" s="8"/>
      <c r="K16" s="8"/>
      <c r="L16" s="8"/>
      <c r="M16" s="8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25">
      <c r="A17" s="14" t="s">
        <v>45</v>
      </c>
      <c r="B17" s="8">
        <v>0</v>
      </c>
      <c r="C17" s="8">
        <v>0</v>
      </c>
      <c r="D17" s="8">
        <v>186000</v>
      </c>
      <c r="E17" s="8">
        <v>372000</v>
      </c>
      <c r="F17" s="8">
        <v>558000</v>
      </c>
      <c r="G17" s="10">
        <v>0</v>
      </c>
      <c r="H17" s="10">
        <v>0</v>
      </c>
      <c r="I17" s="8"/>
      <c r="J17" s="8"/>
      <c r="K17" s="8"/>
      <c r="L17" s="8"/>
      <c r="M17" s="8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x14ac:dyDescent="0.25">
      <c r="A18" s="14" t="s">
        <v>46</v>
      </c>
      <c r="B18" s="8">
        <v>1938000</v>
      </c>
      <c r="C18" s="8">
        <v>987000</v>
      </c>
      <c r="D18" s="8">
        <v>1001600</v>
      </c>
      <c r="E18" s="8">
        <v>2375724</v>
      </c>
      <c r="F18" s="8">
        <v>3846464</v>
      </c>
      <c r="G18" s="10">
        <v>0</v>
      </c>
      <c r="H18" s="10">
        <v>0</v>
      </c>
      <c r="I18" s="8"/>
      <c r="J18" s="8"/>
      <c r="K18" s="8"/>
      <c r="L18" s="8"/>
      <c r="M18" s="8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x14ac:dyDescent="0.25">
      <c r="A19" s="14" t="s">
        <v>47</v>
      </c>
      <c r="B19" s="8">
        <v>5820000</v>
      </c>
      <c r="C19" s="8">
        <v>4498000</v>
      </c>
      <c r="D19" s="8">
        <v>3800060</v>
      </c>
      <c r="E19" s="8">
        <v>8607299</v>
      </c>
      <c r="F19" s="8">
        <v>12487919</v>
      </c>
      <c r="G19" s="10">
        <v>4354144</v>
      </c>
      <c r="H19" s="10">
        <v>8462018</v>
      </c>
      <c r="I19" s="8"/>
      <c r="J19" s="8"/>
      <c r="K19" s="8"/>
      <c r="L19" s="8"/>
      <c r="M19" s="8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x14ac:dyDescent="0.25">
      <c r="A20" s="14" t="s">
        <v>49</v>
      </c>
      <c r="B20" s="8">
        <v>184000</v>
      </c>
      <c r="C20" s="8">
        <v>328000</v>
      </c>
      <c r="D20" s="8">
        <v>69060</v>
      </c>
      <c r="E20" s="8">
        <v>110510</v>
      </c>
      <c r="F20" s="8">
        <v>180380</v>
      </c>
      <c r="G20" s="10">
        <v>195000</v>
      </c>
      <c r="H20" s="10">
        <v>356756</v>
      </c>
      <c r="I20" s="8"/>
      <c r="J20" s="8"/>
      <c r="K20" s="8"/>
      <c r="L20" s="8"/>
      <c r="M20" s="8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5.75" customHeight="1" x14ac:dyDescent="0.25">
      <c r="A21" s="14" t="s">
        <v>52</v>
      </c>
      <c r="B21" s="8">
        <v>0</v>
      </c>
      <c r="C21" s="8">
        <v>0</v>
      </c>
      <c r="D21" s="8">
        <v>538700</v>
      </c>
      <c r="E21" s="8">
        <v>1100608</v>
      </c>
      <c r="F21" s="8">
        <v>1648895</v>
      </c>
      <c r="G21" s="10">
        <v>523729</v>
      </c>
      <c r="H21" s="10">
        <v>1034772</v>
      </c>
      <c r="I21" s="8"/>
      <c r="J21" s="8"/>
      <c r="K21" s="8"/>
      <c r="L21" s="8"/>
      <c r="M21" s="8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5.75" customHeight="1" x14ac:dyDescent="0.25">
      <c r="A22" s="14" t="s">
        <v>55</v>
      </c>
      <c r="B22" s="8">
        <v>0</v>
      </c>
      <c r="C22" s="8">
        <v>14000</v>
      </c>
      <c r="D22" s="8">
        <v>0</v>
      </c>
      <c r="E22" s="8">
        <v>1366792</v>
      </c>
      <c r="F22" s="8">
        <v>1788547</v>
      </c>
      <c r="G22" s="10">
        <v>0</v>
      </c>
      <c r="H22" s="8"/>
      <c r="I22" s="8"/>
      <c r="J22" s="8"/>
      <c r="K22" s="8"/>
      <c r="L22" s="8"/>
      <c r="M22" s="8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5.75" customHeight="1" x14ac:dyDescent="0.25">
      <c r="A23" s="1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.75" customHeight="1" x14ac:dyDescent="0.25">
      <c r="A24" s="9" t="s">
        <v>60</v>
      </c>
      <c r="B24" s="12">
        <f t="shared" ref="B24:H24" si="3">B13-B15</f>
        <v>-4866000</v>
      </c>
      <c r="C24" s="12">
        <f t="shared" si="3"/>
        <v>-1400000</v>
      </c>
      <c r="D24" s="12">
        <f t="shared" si="3"/>
        <v>1211230</v>
      </c>
      <c r="E24" s="12">
        <f t="shared" si="3"/>
        <v>2061932</v>
      </c>
      <c r="F24" s="12">
        <f t="shared" si="3"/>
        <v>4438608</v>
      </c>
      <c r="G24" s="12">
        <f t="shared" si="3"/>
        <v>-1172470</v>
      </c>
      <c r="H24" s="12">
        <f t="shared" si="3"/>
        <v>-1851544</v>
      </c>
      <c r="I24" s="8"/>
      <c r="J24" s="8"/>
      <c r="K24" s="8"/>
      <c r="L24" s="8"/>
      <c r="M24" s="8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5.75" customHeight="1" x14ac:dyDescent="0.25">
      <c r="A25" s="19" t="s">
        <v>66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1">
        <f>4330+2752320-498546</f>
        <v>2258104</v>
      </c>
      <c r="H25" s="22">
        <f>4330+5504640-1384278</f>
        <v>4124692</v>
      </c>
      <c r="I25" s="20"/>
      <c r="J25" s="20"/>
      <c r="K25" s="20"/>
      <c r="L25" s="20"/>
      <c r="M25" s="20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15.75" customHeight="1" x14ac:dyDescent="0.25">
      <c r="A26" s="9" t="s">
        <v>70</v>
      </c>
      <c r="B26" s="12">
        <f t="shared" ref="B26:H26" si="4">SUM(B24:B25)</f>
        <v>-4866000</v>
      </c>
      <c r="C26" s="12">
        <f t="shared" si="4"/>
        <v>-1400000</v>
      </c>
      <c r="D26" s="12">
        <f t="shared" si="4"/>
        <v>1211230</v>
      </c>
      <c r="E26" s="12">
        <f t="shared" si="4"/>
        <v>2061932</v>
      </c>
      <c r="F26" s="12">
        <f t="shared" si="4"/>
        <v>4438608</v>
      </c>
      <c r="G26" s="12">
        <f t="shared" si="4"/>
        <v>1085634</v>
      </c>
      <c r="H26" s="12">
        <f t="shared" si="4"/>
        <v>2273148</v>
      </c>
      <c r="I26" s="8"/>
      <c r="J26" s="8"/>
      <c r="K26" s="8"/>
      <c r="L26" s="8"/>
      <c r="M26" s="8"/>
    </row>
    <row r="27" spans="1:25" ht="15.75" customHeight="1" x14ac:dyDescent="0.25">
      <c r="A27" s="23" t="s">
        <v>76</v>
      </c>
      <c r="B27" s="8">
        <v>-87000</v>
      </c>
      <c r="C27" s="8">
        <v>-138000</v>
      </c>
      <c r="D27" s="8">
        <v>-57680</v>
      </c>
      <c r="E27" s="8">
        <v>-98187</v>
      </c>
      <c r="F27" s="8">
        <v>-208703</v>
      </c>
      <c r="G27" s="10">
        <v>-51697</v>
      </c>
      <c r="H27" s="10">
        <v>-108245</v>
      </c>
      <c r="I27" s="8"/>
      <c r="J27" s="8"/>
      <c r="K27" s="8"/>
      <c r="L27" s="8"/>
      <c r="M27" s="8"/>
    </row>
    <row r="28" spans="1:25" ht="15.75" customHeight="1" x14ac:dyDescent="0.25">
      <c r="A28" s="14" t="s">
        <v>78</v>
      </c>
      <c r="B28" s="8">
        <v>6701000</v>
      </c>
      <c r="C28" s="8">
        <v>4297000</v>
      </c>
      <c r="D28" s="8">
        <v>0</v>
      </c>
      <c r="E28" s="8">
        <v>0</v>
      </c>
      <c r="F28" s="8">
        <v>0</v>
      </c>
      <c r="G28" s="10">
        <v>0</v>
      </c>
      <c r="H28" s="10">
        <v>0</v>
      </c>
      <c r="I28" s="8"/>
      <c r="J28" s="8"/>
      <c r="K28" s="8"/>
      <c r="L28" s="8"/>
      <c r="M28" s="8"/>
    </row>
    <row r="29" spans="1:25" ht="15.75" customHeight="1" x14ac:dyDescent="0.25">
      <c r="A29" s="9" t="s">
        <v>80</v>
      </c>
      <c r="B29" s="12">
        <f t="shared" ref="B29:H29" si="5">SUM(B26:B28)</f>
        <v>1748000</v>
      </c>
      <c r="C29" s="12">
        <f t="shared" si="5"/>
        <v>2759000</v>
      </c>
      <c r="D29" s="12">
        <f t="shared" si="5"/>
        <v>1153550</v>
      </c>
      <c r="E29" s="12">
        <f t="shared" si="5"/>
        <v>1963745</v>
      </c>
      <c r="F29" s="12">
        <f t="shared" si="5"/>
        <v>4229905</v>
      </c>
      <c r="G29" s="12">
        <f t="shared" si="5"/>
        <v>1033937</v>
      </c>
      <c r="H29" s="12">
        <f t="shared" si="5"/>
        <v>2164903</v>
      </c>
      <c r="I29" s="8"/>
      <c r="J29" s="8"/>
      <c r="K29" s="8"/>
      <c r="L29" s="8"/>
      <c r="M29" s="8"/>
    </row>
    <row r="30" spans="1:25" ht="15.75" customHeight="1" x14ac:dyDescent="0.2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25" ht="15.75" customHeight="1" x14ac:dyDescent="0.25">
      <c r="A31" s="9" t="s">
        <v>86</v>
      </c>
      <c r="B31" s="15">
        <f t="shared" ref="B31:H31" si="6">SUM(B32:B33)</f>
        <v>-437000</v>
      </c>
      <c r="C31" s="15">
        <f t="shared" si="6"/>
        <v>-690000</v>
      </c>
      <c r="D31" s="15">
        <f t="shared" si="6"/>
        <v>-288390</v>
      </c>
      <c r="E31" s="15">
        <f t="shared" si="6"/>
        <v>-490936</v>
      </c>
      <c r="F31" s="15">
        <f t="shared" si="6"/>
        <v>-1043517</v>
      </c>
      <c r="G31" s="15">
        <f t="shared" si="6"/>
        <v>-258484</v>
      </c>
      <c r="H31" s="15">
        <f t="shared" si="6"/>
        <v>-541226</v>
      </c>
      <c r="I31" s="8"/>
      <c r="J31" s="8"/>
      <c r="K31" s="8"/>
      <c r="L31" s="8"/>
      <c r="M31" s="8"/>
    </row>
    <row r="32" spans="1:25" ht="15.75" customHeight="1" x14ac:dyDescent="0.25">
      <c r="A32" s="23" t="s">
        <v>90</v>
      </c>
      <c r="B32" s="8">
        <v>-437000</v>
      </c>
      <c r="C32" s="8">
        <v>-690000</v>
      </c>
      <c r="D32" s="8">
        <v>-288390</v>
      </c>
      <c r="E32" s="8">
        <v>-490936</v>
      </c>
      <c r="F32" s="8">
        <v>-1043517</v>
      </c>
      <c r="G32" s="10">
        <v>-258484</v>
      </c>
      <c r="H32" s="10">
        <v>-541226</v>
      </c>
      <c r="I32" s="8"/>
      <c r="J32" s="8"/>
      <c r="K32" s="8"/>
      <c r="L32" s="8"/>
      <c r="M32" s="8"/>
    </row>
    <row r="33" spans="1:25" ht="15.75" customHeight="1" x14ac:dyDescent="0.25">
      <c r="A33" s="23" t="s">
        <v>71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0">
        <v>0</v>
      </c>
      <c r="H33" s="8"/>
      <c r="I33" s="8"/>
      <c r="J33" s="8"/>
      <c r="K33" s="8"/>
      <c r="L33" s="8"/>
      <c r="M33" s="8"/>
    </row>
    <row r="34" spans="1:25" ht="15.75" customHeight="1" x14ac:dyDescent="0.25">
      <c r="A34" s="9" t="s">
        <v>93</v>
      </c>
      <c r="B34" s="13">
        <f t="shared" ref="B34:H34" si="7">B29+B31</f>
        <v>1311000</v>
      </c>
      <c r="C34" s="13">
        <f t="shared" si="7"/>
        <v>2069000</v>
      </c>
      <c r="D34" s="13">
        <f t="shared" si="7"/>
        <v>865160</v>
      </c>
      <c r="E34" s="13">
        <f t="shared" si="7"/>
        <v>1472809</v>
      </c>
      <c r="F34" s="13">
        <f t="shared" si="7"/>
        <v>3186388</v>
      </c>
      <c r="G34" s="13">
        <f t="shared" si="7"/>
        <v>775453</v>
      </c>
      <c r="H34" s="13">
        <f t="shared" si="7"/>
        <v>1623677</v>
      </c>
      <c r="I34" s="8"/>
      <c r="J34" s="8"/>
      <c r="K34" s="8"/>
      <c r="L34" s="8"/>
      <c r="M34" s="8"/>
    </row>
    <row r="35" spans="1:25" ht="15.75" customHeight="1" x14ac:dyDescent="0.25">
      <c r="B35" s="8"/>
      <c r="C35" s="8"/>
      <c r="D35" s="8"/>
      <c r="E35" s="26"/>
      <c r="F35" s="8"/>
      <c r="G35" s="8"/>
      <c r="H35" s="8"/>
      <c r="I35" s="8"/>
      <c r="J35" s="8"/>
      <c r="K35" s="8"/>
      <c r="L35" s="8"/>
      <c r="M35" s="8"/>
    </row>
    <row r="36" spans="1:25" ht="15.75" customHeight="1" x14ac:dyDescent="0.25">
      <c r="B36" s="27">
        <f>B34/('1'!B26/10)</f>
        <v>0.26741294800847726</v>
      </c>
      <c r="C36" s="27">
        <f>C34/('1'!C26/10)</f>
        <v>0.42202699422543055</v>
      </c>
      <c r="D36" s="27">
        <f>D34/('1'!D26/10)</f>
        <v>0.17647322794492606</v>
      </c>
      <c r="E36" s="27">
        <f>E34/('1'!E26/10)</f>
        <v>0.30041815144425427</v>
      </c>
      <c r="F36" s="27">
        <f>F34/('1'!F26/10)</f>
        <v>0.64994768007538961</v>
      </c>
      <c r="G36" s="27">
        <f>G34/('1'!G26/10)</f>
        <v>0.15817404482991435</v>
      </c>
      <c r="H36" s="27">
        <f>H34/('1'!H26/10)</f>
        <v>0.33119165002559903</v>
      </c>
      <c r="I36" s="8"/>
      <c r="J36" s="8"/>
      <c r="K36" s="8"/>
      <c r="L36" s="8"/>
      <c r="M36" s="8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.75" customHeight="1" x14ac:dyDescent="0.25">
      <c r="A37" s="9" t="s">
        <v>101</v>
      </c>
      <c r="B37" s="14"/>
      <c r="C37" s="14"/>
      <c r="G37" s="8"/>
      <c r="H37" s="8"/>
      <c r="I37" s="8"/>
      <c r="J37" s="8"/>
      <c r="K37" s="8"/>
      <c r="L37" s="8"/>
      <c r="M37" s="8"/>
    </row>
    <row r="38" spans="1:25" ht="15.75" customHeight="1" x14ac:dyDescent="0.25">
      <c r="G38" s="8"/>
      <c r="H38" s="8"/>
      <c r="I38" s="8"/>
      <c r="J38" s="8"/>
      <c r="K38" s="8"/>
      <c r="L38" s="8"/>
      <c r="M38" s="8"/>
    </row>
    <row r="39" spans="1:25" ht="15.75" customHeight="1" x14ac:dyDescent="0.25">
      <c r="G39" s="8"/>
      <c r="H39" s="8"/>
      <c r="I39" s="8"/>
      <c r="J39" s="8"/>
      <c r="K39" s="8"/>
      <c r="L39" s="8"/>
      <c r="M39" s="8"/>
    </row>
    <row r="40" spans="1:25" ht="15.75" customHeight="1" x14ac:dyDescent="0.25">
      <c r="G40" s="8"/>
      <c r="H40" s="8"/>
      <c r="I40" s="8"/>
      <c r="J40" s="8"/>
      <c r="K40" s="8"/>
      <c r="L40" s="8"/>
      <c r="M40" s="8"/>
    </row>
    <row r="41" spans="1:25" ht="15.75" customHeight="1" x14ac:dyDescent="0.25">
      <c r="G41" s="8"/>
      <c r="H41" s="8"/>
      <c r="I41" s="8"/>
      <c r="J41" s="8"/>
      <c r="K41" s="8"/>
      <c r="L41" s="8"/>
      <c r="M41" s="8"/>
    </row>
    <row r="42" spans="1:25" ht="15.75" customHeight="1" x14ac:dyDescent="0.25">
      <c r="G42" s="8"/>
      <c r="H42" s="8"/>
      <c r="I42" s="8"/>
      <c r="J42" s="8"/>
      <c r="K42" s="8"/>
      <c r="L42" s="8"/>
      <c r="M42" s="8"/>
    </row>
    <row r="43" spans="1:25" ht="15.75" customHeight="1" x14ac:dyDescent="0.25">
      <c r="G43" s="8"/>
      <c r="H43" s="8"/>
      <c r="I43" s="8"/>
      <c r="J43" s="8"/>
      <c r="K43" s="8"/>
      <c r="L43" s="8"/>
      <c r="M43" s="8"/>
    </row>
    <row r="44" spans="1:25" ht="15.75" customHeight="1" x14ac:dyDescent="0.25">
      <c r="G44" s="8"/>
      <c r="H44" s="8"/>
      <c r="I44" s="8"/>
      <c r="J44" s="8"/>
      <c r="K44" s="8"/>
      <c r="L44" s="8"/>
      <c r="M44" s="8"/>
    </row>
    <row r="45" spans="1:25" ht="15.75" customHeight="1" x14ac:dyDescent="0.25">
      <c r="G45" s="8"/>
      <c r="H45" s="8"/>
      <c r="I45" s="8"/>
      <c r="J45" s="8"/>
      <c r="K45" s="8"/>
      <c r="L45" s="8"/>
      <c r="M45" s="8"/>
    </row>
    <row r="46" spans="1:25" ht="15.75" customHeight="1" x14ac:dyDescent="0.25">
      <c r="G46" s="8"/>
      <c r="H46" s="8"/>
      <c r="I46" s="8"/>
      <c r="J46" s="8"/>
      <c r="K46" s="8"/>
      <c r="L46" s="8"/>
      <c r="M46" s="8"/>
    </row>
    <row r="47" spans="1:25" ht="15.75" customHeight="1" x14ac:dyDescent="0.25">
      <c r="G47" s="8"/>
      <c r="H47" s="8"/>
      <c r="I47" s="8"/>
      <c r="J47" s="8"/>
      <c r="K47" s="8"/>
      <c r="L47" s="8"/>
      <c r="M47" s="8"/>
    </row>
    <row r="48" spans="1:25" ht="15.75" customHeight="1" x14ac:dyDescent="0.25">
      <c r="G48" s="8"/>
      <c r="H48" s="8"/>
      <c r="I48" s="8"/>
      <c r="J48" s="8"/>
      <c r="K48" s="8"/>
      <c r="L48" s="8"/>
      <c r="M48" s="8"/>
    </row>
    <row r="49" spans="7:13" ht="15.75" customHeight="1" x14ac:dyDescent="0.25">
      <c r="G49" s="8"/>
      <c r="H49" s="8"/>
      <c r="I49" s="8"/>
      <c r="J49" s="8"/>
      <c r="K49" s="8"/>
      <c r="L49" s="8"/>
      <c r="M49" s="8"/>
    </row>
    <row r="50" spans="7:13" ht="15.75" customHeight="1" x14ac:dyDescent="0.2"/>
    <row r="51" spans="7:13" ht="15.75" customHeight="1" x14ac:dyDescent="0.2"/>
    <row r="52" spans="7:13" ht="15.75" customHeight="1" x14ac:dyDescent="0.2"/>
    <row r="53" spans="7:13" ht="15.75" customHeight="1" x14ac:dyDescent="0.2"/>
    <row r="54" spans="7:13" ht="15.75" customHeight="1" x14ac:dyDescent="0.2"/>
    <row r="55" spans="7:13" ht="15.75" customHeight="1" x14ac:dyDescent="0.2"/>
    <row r="56" spans="7:13" ht="15.75" customHeight="1" x14ac:dyDescent="0.2"/>
    <row r="57" spans="7:13" ht="15.75" customHeight="1" x14ac:dyDescent="0.2"/>
    <row r="58" spans="7:13" ht="15.75" customHeight="1" x14ac:dyDescent="0.2"/>
    <row r="59" spans="7:13" ht="15.75" customHeight="1" x14ac:dyDescent="0.2"/>
    <row r="60" spans="7:13" ht="15.75" customHeight="1" x14ac:dyDescent="0.2"/>
    <row r="61" spans="7:13" ht="15.75" customHeight="1" x14ac:dyDescent="0.2"/>
    <row r="62" spans="7:13" ht="15.75" customHeight="1" x14ac:dyDescent="0.2"/>
    <row r="63" spans="7:13" ht="15.75" customHeight="1" x14ac:dyDescent="0.2"/>
    <row r="64" spans="7:1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3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22" sqref="B22"/>
    </sheetView>
  </sheetViews>
  <sheetFormatPr defaultColWidth="12.625" defaultRowHeight="15" customHeight="1" x14ac:dyDescent="0.2"/>
  <cols>
    <col min="1" max="1" width="46.125" customWidth="1"/>
    <col min="2" max="2" width="13.5" customWidth="1"/>
    <col min="3" max="4" width="15.5" customWidth="1"/>
    <col min="5" max="5" width="15" customWidth="1"/>
    <col min="6" max="6" width="15.75" customWidth="1"/>
    <col min="7" max="7" width="11.5" customWidth="1"/>
    <col min="8" max="8" width="12.625" customWidth="1"/>
    <col min="9" max="25" width="7.625" customWidth="1"/>
  </cols>
  <sheetData>
    <row r="1" spans="1:25" ht="15.75" x14ac:dyDescent="0.25">
      <c r="A1" s="1" t="s">
        <v>0</v>
      </c>
    </row>
    <row r="2" spans="1:25" ht="15.75" x14ac:dyDescent="0.25">
      <c r="A2" s="1" t="s">
        <v>3</v>
      </c>
    </row>
    <row r="3" spans="1:25" ht="15.75" x14ac:dyDescent="0.25">
      <c r="A3" s="1" t="s">
        <v>2</v>
      </c>
    </row>
    <row r="4" spans="1:25" ht="15.75" x14ac:dyDescent="0.25">
      <c r="A4" s="1"/>
      <c r="B4" s="3"/>
      <c r="C4" s="3"/>
      <c r="D4" s="3"/>
      <c r="E4" s="3"/>
      <c r="F4" s="3"/>
    </row>
    <row r="5" spans="1:25" x14ac:dyDescent="0.25">
      <c r="B5" s="4" t="s">
        <v>5</v>
      </c>
      <c r="C5" s="4" t="s">
        <v>6</v>
      </c>
      <c r="D5" s="4" t="s">
        <v>7</v>
      </c>
      <c r="E5" s="4" t="s">
        <v>5</v>
      </c>
      <c r="F5" s="4" t="s">
        <v>6</v>
      </c>
      <c r="G5" s="4" t="s">
        <v>7</v>
      </c>
      <c r="H5" s="4" t="s">
        <v>5</v>
      </c>
    </row>
    <row r="6" spans="1:25" x14ac:dyDescent="0.25">
      <c r="B6" s="5">
        <v>43100</v>
      </c>
      <c r="C6" s="5">
        <v>43190</v>
      </c>
      <c r="D6" s="5">
        <v>43373</v>
      </c>
      <c r="E6" s="5">
        <v>43465</v>
      </c>
      <c r="F6" s="5">
        <v>43555</v>
      </c>
      <c r="G6" s="6">
        <v>43738</v>
      </c>
      <c r="H6" s="6">
        <v>43830</v>
      </c>
    </row>
    <row r="7" spans="1:25" x14ac:dyDescent="0.25">
      <c r="A7" s="9" t="s">
        <v>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25" x14ac:dyDescent="0.25">
      <c r="A8" s="11" t="s">
        <v>12</v>
      </c>
      <c r="B8" s="8">
        <v>52972000</v>
      </c>
      <c r="C8" s="8">
        <v>40843000</v>
      </c>
      <c r="D8" s="8">
        <v>26769360</v>
      </c>
      <c r="E8" s="8">
        <v>68224648</v>
      </c>
      <c r="F8" s="8">
        <v>103834694</v>
      </c>
      <c r="G8" s="10">
        <v>29648908</v>
      </c>
      <c r="H8" s="10">
        <v>58762684</v>
      </c>
      <c r="I8" s="8"/>
      <c r="J8" s="8"/>
      <c r="K8" s="8"/>
      <c r="L8" s="8"/>
      <c r="M8" s="8"/>
      <c r="N8" s="8"/>
    </row>
    <row r="9" spans="1:25" x14ac:dyDescent="0.25">
      <c r="A9" s="11" t="s">
        <v>16</v>
      </c>
      <c r="B9" s="8">
        <v>-52870000</v>
      </c>
      <c r="C9" s="8">
        <v>-43018000</v>
      </c>
      <c r="D9" s="8">
        <v>-26828480</v>
      </c>
      <c r="E9" s="8">
        <v>-62857844</v>
      </c>
      <c r="F9" s="8">
        <v>-85112351</v>
      </c>
      <c r="G9" s="10">
        <v>-26595715</v>
      </c>
      <c r="H9" s="10">
        <v>-55271070</v>
      </c>
      <c r="I9" s="8"/>
      <c r="J9" s="8"/>
      <c r="K9" s="8"/>
      <c r="L9" s="8"/>
      <c r="M9" s="8"/>
      <c r="N9" s="8"/>
    </row>
    <row r="10" spans="1:25" x14ac:dyDescent="0.25">
      <c r="A10" s="11" t="s">
        <v>18</v>
      </c>
      <c r="B10" s="8">
        <v>-722000</v>
      </c>
      <c r="C10" s="8">
        <v>-2890000</v>
      </c>
      <c r="D10" s="8">
        <v>935110</v>
      </c>
      <c r="E10" s="8">
        <v>759884</v>
      </c>
      <c r="F10" s="8">
        <v>-924783</v>
      </c>
      <c r="G10" s="10">
        <v>0</v>
      </c>
      <c r="H10" s="10">
        <v>0</v>
      </c>
      <c r="I10" s="8"/>
      <c r="J10" s="8"/>
      <c r="K10" s="8"/>
      <c r="L10" s="8"/>
      <c r="M10" s="8"/>
      <c r="N10" s="8"/>
    </row>
    <row r="11" spans="1:25" x14ac:dyDescent="0.25">
      <c r="A11" s="11" t="s">
        <v>20</v>
      </c>
      <c r="B11" s="8">
        <v>0</v>
      </c>
      <c r="C11" s="8">
        <v>7478000</v>
      </c>
      <c r="D11" s="8">
        <v>0</v>
      </c>
      <c r="E11" s="8">
        <v>0</v>
      </c>
      <c r="F11" s="8">
        <v>0</v>
      </c>
      <c r="G11" s="10">
        <v>0</v>
      </c>
      <c r="H11" s="10">
        <v>0</v>
      </c>
      <c r="I11" s="8"/>
      <c r="J11" s="8"/>
      <c r="K11" s="8"/>
      <c r="L11" s="8"/>
      <c r="M11" s="8"/>
      <c r="N11" s="8"/>
    </row>
    <row r="12" spans="1:25" x14ac:dyDescent="0.25">
      <c r="A12" s="9" t="s">
        <v>22</v>
      </c>
      <c r="B12" s="12">
        <f t="shared" ref="B12:H12" si="0">SUM(B8:B11)</f>
        <v>-620000</v>
      </c>
      <c r="C12" s="12">
        <f t="shared" si="0"/>
        <v>2413000</v>
      </c>
      <c r="D12" s="12">
        <f t="shared" si="0"/>
        <v>875990</v>
      </c>
      <c r="E12" s="12">
        <f t="shared" si="0"/>
        <v>6126688</v>
      </c>
      <c r="F12" s="12">
        <f t="shared" si="0"/>
        <v>17797560</v>
      </c>
      <c r="G12" s="12">
        <f t="shared" si="0"/>
        <v>3053193</v>
      </c>
      <c r="H12" s="12">
        <f t="shared" si="0"/>
        <v>3491614</v>
      </c>
      <c r="I12" s="8"/>
      <c r="J12" s="8"/>
      <c r="K12" s="8"/>
      <c r="L12" s="8"/>
      <c r="M12" s="8"/>
      <c r="N12" s="8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 s="9"/>
      <c r="B13" s="15"/>
      <c r="C13" s="15"/>
      <c r="D13" s="15"/>
      <c r="E13" s="15"/>
      <c r="F13" s="15"/>
      <c r="G13" s="8"/>
      <c r="H13" s="8"/>
      <c r="I13" s="8"/>
      <c r="J13" s="8"/>
      <c r="K13" s="8"/>
      <c r="L13" s="8"/>
      <c r="M13" s="8"/>
      <c r="N13" s="8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 s="9" t="s">
        <v>25</v>
      </c>
      <c r="B14" s="15"/>
      <c r="C14" s="15"/>
      <c r="D14" s="15"/>
      <c r="E14" s="15"/>
      <c r="F14" s="15"/>
      <c r="G14" s="8"/>
      <c r="H14" s="8"/>
      <c r="I14" s="8"/>
      <c r="J14" s="8"/>
      <c r="K14" s="8"/>
      <c r="L14" s="8"/>
      <c r="M14" s="8"/>
      <c r="N14" s="8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 s="14" t="s">
        <v>29</v>
      </c>
      <c r="B15" s="8">
        <v>-1859000</v>
      </c>
      <c r="C15" s="8">
        <v>0</v>
      </c>
      <c r="D15" s="8">
        <v>0</v>
      </c>
      <c r="E15" s="8">
        <v>-2600000</v>
      </c>
      <c r="F15" s="8">
        <v>-2600000</v>
      </c>
      <c r="G15" s="10">
        <v>0</v>
      </c>
      <c r="H15" s="10">
        <v>0</v>
      </c>
      <c r="I15" s="8"/>
      <c r="J15" s="8"/>
      <c r="K15" s="8"/>
      <c r="L15" s="8"/>
      <c r="M15" s="8"/>
      <c r="N15" s="8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 s="16" t="s">
        <v>32</v>
      </c>
      <c r="B16" s="8">
        <v>-1174000</v>
      </c>
      <c r="C16" s="8">
        <v>-1581000</v>
      </c>
      <c r="D16" s="8">
        <v>0</v>
      </c>
      <c r="E16" s="8">
        <v>-1100000</v>
      </c>
      <c r="F16" s="8">
        <v>-3358055</v>
      </c>
      <c r="G16" s="10">
        <v>-13385540</v>
      </c>
      <c r="H16" s="10">
        <v>-9495674</v>
      </c>
      <c r="I16" s="8"/>
      <c r="J16" s="8"/>
      <c r="K16" s="8"/>
      <c r="L16" s="8"/>
      <c r="M16" s="8"/>
      <c r="N16" s="8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 s="16" t="s">
        <v>34</v>
      </c>
      <c r="B17" s="8"/>
      <c r="C17" s="8"/>
      <c r="D17" s="8"/>
      <c r="E17" s="8"/>
      <c r="F17" s="8"/>
      <c r="G17" s="10">
        <v>9324249</v>
      </c>
      <c r="H17" s="10">
        <v>11124249</v>
      </c>
      <c r="I17" s="8"/>
      <c r="J17" s="8"/>
      <c r="K17" s="8"/>
      <c r="L17" s="8"/>
      <c r="M17" s="8"/>
      <c r="N17" s="8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 s="14" t="s">
        <v>37</v>
      </c>
      <c r="B18" s="8">
        <v>0</v>
      </c>
      <c r="C18" s="8">
        <v>-1349000</v>
      </c>
      <c r="D18" s="8"/>
      <c r="E18" s="8">
        <v>0</v>
      </c>
      <c r="F18" s="8">
        <v>0</v>
      </c>
      <c r="G18" s="10">
        <v>0</v>
      </c>
      <c r="H18" s="10">
        <v>0</v>
      </c>
      <c r="I18" s="8"/>
      <c r="J18" s="8"/>
      <c r="K18" s="8"/>
      <c r="L18" s="8"/>
      <c r="M18" s="8"/>
      <c r="N18" s="8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 s="14" t="s">
        <v>40</v>
      </c>
      <c r="B19" s="8">
        <v>0</v>
      </c>
      <c r="C19" s="8">
        <v>0</v>
      </c>
      <c r="D19" s="8">
        <v>4350</v>
      </c>
      <c r="E19" s="8">
        <v>4354</v>
      </c>
      <c r="F19" s="8">
        <v>1146718</v>
      </c>
      <c r="G19" s="10">
        <v>4330</v>
      </c>
      <c r="H19" s="10">
        <v>4330</v>
      </c>
      <c r="I19" s="8"/>
      <c r="J19" s="8"/>
      <c r="K19" s="8"/>
      <c r="L19" s="8"/>
      <c r="M19" s="8"/>
      <c r="N19" s="8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4" t="s">
        <v>41</v>
      </c>
      <c r="B20" s="8">
        <v>-1746000</v>
      </c>
      <c r="C20" s="8">
        <v>-1738000</v>
      </c>
      <c r="D20" s="8">
        <v>1564000</v>
      </c>
      <c r="E20" s="8">
        <v>5147238</v>
      </c>
      <c r="F20" s="8">
        <v>7054737</v>
      </c>
      <c r="G20" s="10">
        <v>0</v>
      </c>
      <c r="H20" s="10">
        <v>0</v>
      </c>
      <c r="I20" s="8"/>
      <c r="J20" s="8"/>
      <c r="K20" s="8"/>
      <c r="L20" s="8"/>
      <c r="M20" s="8"/>
      <c r="N20" s="8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9" t="s">
        <v>43</v>
      </c>
      <c r="B21" s="12">
        <f t="shared" ref="B21:H21" si="1">SUM(B15:B20)</f>
        <v>-4779000</v>
      </c>
      <c r="C21" s="12">
        <f t="shared" si="1"/>
        <v>-4668000</v>
      </c>
      <c r="D21" s="12">
        <f t="shared" si="1"/>
        <v>1568350</v>
      </c>
      <c r="E21" s="12">
        <f t="shared" si="1"/>
        <v>1451592</v>
      </c>
      <c r="F21" s="12">
        <f t="shared" si="1"/>
        <v>2243400</v>
      </c>
      <c r="G21" s="12">
        <f t="shared" si="1"/>
        <v>-4056961</v>
      </c>
      <c r="H21" s="12">
        <f t="shared" si="1"/>
        <v>1632905</v>
      </c>
      <c r="I21" s="8"/>
      <c r="J21" s="8"/>
      <c r="K21" s="8"/>
      <c r="L21" s="8"/>
      <c r="M21" s="8"/>
      <c r="N21" s="8"/>
    </row>
    <row r="22" spans="1:25" ht="15.75" customHeight="1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25" ht="15.75" customHeight="1" x14ac:dyDescent="0.25">
      <c r="A23" s="9" t="s">
        <v>48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25" ht="15.75" customHeight="1" x14ac:dyDescent="0.25">
      <c r="A24" s="14" t="s">
        <v>50</v>
      </c>
      <c r="B24" s="8">
        <v>6503000</v>
      </c>
      <c r="C24" s="8">
        <v>0</v>
      </c>
      <c r="D24" s="8">
        <v>0</v>
      </c>
      <c r="E24" s="8">
        <v>0</v>
      </c>
      <c r="F24" s="8">
        <v>0</v>
      </c>
      <c r="G24" s="8"/>
      <c r="H24" s="8"/>
      <c r="I24" s="8"/>
      <c r="J24" s="8"/>
      <c r="K24" s="8"/>
      <c r="L24" s="8"/>
      <c r="M24" s="8"/>
      <c r="N24" s="8"/>
    </row>
    <row r="25" spans="1:25" ht="15.75" customHeight="1" x14ac:dyDescent="0.25">
      <c r="A25" s="14" t="s">
        <v>51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10"/>
      <c r="H25" s="8"/>
      <c r="I25" s="8"/>
      <c r="J25" s="8"/>
      <c r="K25" s="8"/>
      <c r="L25" s="8"/>
      <c r="M25" s="8"/>
      <c r="N25" s="8"/>
    </row>
    <row r="26" spans="1:25" ht="15.75" customHeight="1" x14ac:dyDescent="0.25">
      <c r="A26" s="16" t="s">
        <v>54</v>
      </c>
      <c r="B26" s="8"/>
      <c r="C26" s="8"/>
      <c r="D26" s="8"/>
      <c r="E26" s="8"/>
      <c r="F26" s="8"/>
      <c r="G26" s="10">
        <v>1179691</v>
      </c>
      <c r="H26" s="10">
        <v>-2222930</v>
      </c>
      <c r="I26" s="8"/>
      <c r="J26" s="8"/>
      <c r="K26" s="8"/>
      <c r="L26" s="8"/>
      <c r="M26" s="8"/>
      <c r="N26" s="8"/>
    </row>
    <row r="27" spans="1:25" ht="15.75" customHeight="1" x14ac:dyDescent="0.25">
      <c r="A27" s="16" t="s">
        <v>56</v>
      </c>
      <c r="B27" s="8"/>
      <c r="C27" s="8"/>
      <c r="D27" s="8"/>
      <c r="E27" s="8"/>
      <c r="F27" s="8"/>
      <c r="G27" s="10">
        <v>-498546</v>
      </c>
      <c r="H27" s="10">
        <v>-1384278</v>
      </c>
      <c r="I27" s="8"/>
      <c r="J27" s="8"/>
      <c r="K27" s="8"/>
      <c r="L27" s="8"/>
      <c r="M27" s="8"/>
      <c r="N27" s="8"/>
    </row>
    <row r="28" spans="1:25" ht="15.75" customHeight="1" x14ac:dyDescent="0.25">
      <c r="A28" s="14" t="s">
        <v>58</v>
      </c>
      <c r="B28" s="8">
        <v>3000</v>
      </c>
      <c r="C28" s="8">
        <v>1427000</v>
      </c>
      <c r="D28" s="8">
        <v>0</v>
      </c>
      <c r="E28" s="8">
        <v>0</v>
      </c>
      <c r="F28" s="8">
        <v>-2285170</v>
      </c>
      <c r="G28" s="8"/>
      <c r="H28" s="8"/>
      <c r="I28" s="8"/>
      <c r="J28" s="8"/>
      <c r="K28" s="8"/>
      <c r="L28" s="8"/>
      <c r="M28" s="8"/>
      <c r="N28" s="8"/>
    </row>
    <row r="29" spans="1:25" ht="15.75" customHeight="1" x14ac:dyDescent="0.25">
      <c r="A29" s="11" t="s">
        <v>61</v>
      </c>
      <c r="B29" s="8">
        <v>0</v>
      </c>
      <c r="C29" s="8">
        <v>0</v>
      </c>
      <c r="D29" s="8">
        <v>0</v>
      </c>
      <c r="E29" s="8">
        <v>0</v>
      </c>
      <c r="F29" s="8">
        <v>-2169391</v>
      </c>
      <c r="G29" s="8"/>
      <c r="H29" s="8"/>
      <c r="I29" s="8"/>
      <c r="J29" s="8"/>
      <c r="K29" s="8"/>
      <c r="L29" s="8"/>
      <c r="M29" s="8"/>
      <c r="N29" s="8"/>
    </row>
    <row r="30" spans="1:25" ht="15.75" customHeight="1" x14ac:dyDescent="0.25">
      <c r="A30" s="14" t="s">
        <v>62</v>
      </c>
      <c r="B30" s="8">
        <v>0</v>
      </c>
      <c r="C30" s="8">
        <v>0</v>
      </c>
      <c r="D30" s="8">
        <v>-2730000</v>
      </c>
      <c r="E30" s="8">
        <v>-7130000</v>
      </c>
      <c r="F30" s="8">
        <v>-7130000</v>
      </c>
      <c r="G30" s="8"/>
      <c r="H30" s="8"/>
      <c r="I30" s="8"/>
      <c r="J30" s="8"/>
      <c r="K30" s="8"/>
      <c r="L30" s="8"/>
      <c r="M30" s="8"/>
      <c r="N30" s="8"/>
    </row>
    <row r="31" spans="1:25" ht="15.75" customHeight="1" x14ac:dyDescent="0.25">
      <c r="A31" s="9" t="s">
        <v>64</v>
      </c>
      <c r="B31" s="12">
        <f t="shared" ref="B31:H31" si="2">SUM(B24:B30)</f>
        <v>6506000</v>
      </c>
      <c r="C31" s="12">
        <f t="shared" si="2"/>
        <v>1427000</v>
      </c>
      <c r="D31" s="12">
        <f t="shared" si="2"/>
        <v>-2730000</v>
      </c>
      <c r="E31" s="12">
        <f t="shared" si="2"/>
        <v>-7130000</v>
      </c>
      <c r="F31" s="12">
        <f t="shared" si="2"/>
        <v>-11584561</v>
      </c>
      <c r="G31" s="12">
        <f t="shared" si="2"/>
        <v>681145</v>
      </c>
      <c r="H31" s="12">
        <f t="shared" si="2"/>
        <v>-3607208</v>
      </c>
      <c r="I31" s="8"/>
      <c r="J31" s="8"/>
      <c r="K31" s="8"/>
      <c r="L31" s="8"/>
      <c r="M31" s="8"/>
      <c r="N31" s="8"/>
    </row>
    <row r="32" spans="1:25" ht="15.75" customHeight="1" x14ac:dyDescent="0.25">
      <c r="A32" s="9"/>
      <c r="B32" s="15"/>
      <c r="C32" s="15"/>
      <c r="D32" s="15"/>
      <c r="E32" s="15"/>
      <c r="F32" s="15"/>
      <c r="G32" s="8"/>
      <c r="H32" s="8"/>
      <c r="I32" s="8"/>
      <c r="J32" s="8"/>
      <c r="K32" s="8"/>
      <c r="L32" s="8"/>
      <c r="M32" s="8"/>
      <c r="N32" s="8"/>
    </row>
    <row r="33" spans="1:25" ht="15.75" customHeight="1" x14ac:dyDescent="0.25">
      <c r="A33" s="9" t="s">
        <v>68</v>
      </c>
      <c r="B33" s="15">
        <f t="shared" ref="B33:G33" si="3">SUM(B12,B21,B31)</f>
        <v>1107000</v>
      </c>
      <c r="C33" s="15">
        <f t="shared" si="3"/>
        <v>-828000</v>
      </c>
      <c r="D33" s="15">
        <f t="shared" si="3"/>
        <v>-285660</v>
      </c>
      <c r="E33" s="15">
        <f t="shared" si="3"/>
        <v>448280</v>
      </c>
      <c r="F33" s="15">
        <f t="shared" si="3"/>
        <v>8456399</v>
      </c>
      <c r="G33" s="15">
        <f t="shared" si="3"/>
        <v>-322623</v>
      </c>
      <c r="H33" s="15">
        <f>SUM(H12,H21,H31)-1</f>
        <v>1517310</v>
      </c>
      <c r="I33" s="8"/>
      <c r="J33" s="8"/>
      <c r="K33" s="8"/>
      <c r="L33" s="8"/>
      <c r="M33" s="8"/>
      <c r="N33" s="8"/>
    </row>
    <row r="34" spans="1:25" ht="15.75" customHeight="1" x14ac:dyDescent="0.25">
      <c r="A34" s="14" t="s">
        <v>74</v>
      </c>
      <c r="B34" s="8">
        <v>2593000</v>
      </c>
      <c r="C34" s="8">
        <v>3699000</v>
      </c>
      <c r="D34" s="8">
        <v>3603910</v>
      </c>
      <c r="E34" s="8">
        <v>3603912</v>
      </c>
      <c r="F34" s="8">
        <v>3603912</v>
      </c>
      <c r="G34" s="10">
        <v>3716860</v>
      </c>
      <c r="H34" s="10">
        <v>3716860</v>
      </c>
      <c r="I34" s="8"/>
      <c r="J34" s="8"/>
      <c r="K34" s="8"/>
      <c r="L34" s="8"/>
      <c r="M34" s="8"/>
      <c r="N34" s="8"/>
    </row>
    <row r="35" spans="1:25" ht="15.75" customHeight="1" x14ac:dyDescent="0.25">
      <c r="A35" s="9" t="s">
        <v>75</v>
      </c>
      <c r="B35" s="13">
        <f t="shared" ref="B35:H35" si="4">SUM(B33:B34)</f>
        <v>3700000</v>
      </c>
      <c r="C35" s="13">
        <f t="shared" si="4"/>
        <v>2871000</v>
      </c>
      <c r="D35" s="13">
        <f t="shared" si="4"/>
        <v>3318250</v>
      </c>
      <c r="E35" s="13">
        <f t="shared" si="4"/>
        <v>4052192</v>
      </c>
      <c r="F35" s="13">
        <f t="shared" si="4"/>
        <v>12060311</v>
      </c>
      <c r="G35" s="13">
        <f t="shared" si="4"/>
        <v>3394237</v>
      </c>
      <c r="H35" s="13">
        <f t="shared" si="4"/>
        <v>5234170</v>
      </c>
      <c r="I35" s="8"/>
      <c r="J35" s="8"/>
      <c r="K35" s="8"/>
      <c r="L35" s="8"/>
      <c r="M35" s="8"/>
      <c r="N35" s="8"/>
    </row>
    <row r="36" spans="1:25" ht="15.75" customHeight="1" x14ac:dyDescent="0.2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25" ht="15.75" customHeight="1" x14ac:dyDescent="0.25">
      <c r="G37" s="8"/>
      <c r="H37" s="8"/>
      <c r="I37" s="8"/>
      <c r="J37" s="8"/>
      <c r="K37" s="8"/>
      <c r="L37" s="8"/>
      <c r="M37" s="8"/>
      <c r="N37" s="8"/>
    </row>
    <row r="38" spans="1:25" ht="15.75" customHeight="1" x14ac:dyDescent="0.25">
      <c r="A38" s="9" t="s">
        <v>81</v>
      </c>
      <c r="B38" s="24">
        <f>B12/('1'!B26/10)</f>
        <v>-0.1264653148476399</v>
      </c>
      <c r="C38" s="24">
        <f>C12/('1'!C26/10)</f>
        <v>0.49219484633444366</v>
      </c>
      <c r="D38" s="24">
        <f>D12/('1'!D26/10)</f>
        <v>0.1786823049464559</v>
      </c>
      <c r="E38" s="24">
        <f>E12/('1'!E26/10)</f>
        <v>1.2496992369246083</v>
      </c>
      <c r="F38" s="24">
        <f>F12/('1'!F26/10)</f>
        <v>3.6302806918060675</v>
      </c>
      <c r="G38" s="24">
        <f>G12/('1'!G26/10)</f>
        <v>0.62277905489614549</v>
      </c>
      <c r="H38" s="24">
        <f>H12/('1'!H26/10)</f>
        <v>0.7122065545748828</v>
      </c>
      <c r="I38" s="8"/>
      <c r="J38" s="8"/>
      <c r="K38" s="8"/>
      <c r="L38" s="8"/>
      <c r="M38" s="8"/>
      <c r="N38" s="8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5.75" customHeight="1" x14ac:dyDescent="0.25">
      <c r="E39" s="14"/>
      <c r="F39" s="14"/>
      <c r="G39" s="8"/>
      <c r="H39" s="8"/>
      <c r="I39" s="8"/>
      <c r="J39" s="8"/>
      <c r="K39" s="8"/>
      <c r="L39" s="8"/>
      <c r="M39" s="8"/>
      <c r="N39" s="8"/>
    </row>
    <row r="40" spans="1:25" ht="15.75" customHeight="1" x14ac:dyDescent="0.25">
      <c r="G40" s="8"/>
      <c r="H40" s="8"/>
      <c r="I40" s="8"/>
      <c r="J40" s="8"/>
      <c r="K40" s="8"/>
      <c r="L40" s="8"/>
      <c r="M40" s="8"/>
      <c r="N40" s="8"/>
    </row>
    <row r="41" spans="1:25" ht="15.75" customHeight="1" x14ac:dyDescent="0.25">
      <c r="G41" s="8"/>
      <c r="H41" s="8"/>
      <c r="I41" s="8"/>
      <c r="J41" s="8"/>
      <c r="K41" s="8"/>
      <c r="L41" s="8"/>
      <c r="M41" s="8"/>
      <c r="N41" s="8"/>
    </row>
    <row r="42" spans="1:25" ht="15.75" customHeight="1" x14ac:dyDescent="0.25">
      <c r="G42" s="8"/>
      <c r="H42" s="8"/>
      <c r="I42" s="8"/>
      <c r="J42" s="8"/>
      <c r="K42" s="8"/>
      <c r="L42" s="8"/>
      <c r="M42" s="8"/>
      <c r="N42" s="8"/>
    </row>
    <row r="43" spans="1:25" ht="15.75" customHeight="1" x14ac:dyDescent="0.25">
      <c r="G43" s="8"/>
      <c r="H43" s="8"/>
      <c r="I43" s="8"/>
      <c r="J43" s="8"/>
      <c r="K43" s="8"/>
      <c r="L43" s="8"/>
      <c r="M43" s="8"/>
      <c r="N43" s="8"/>
    </row>
    <row r="44" spans="1:25" ht="15.75" customHeight="1" x14ac:dyDescent="0.25">
      <c r="G44" s="8"/>
      <c r="H44" s="8"/>
      <c r="I44" s="8"/>
      <c r="J44" s="8"/>
      <c r="K44" s="8"/>
      <c r="L44" s="8"/>
      <c r="M44" s="8"/>
      <c r="N44" s="8"/>
    </row>
    <row r="45" spans="1:25" ht="15.75" customHeight="1" x14ac:dyDescent="0.25">
      <c r="G45" s="8"/>
      <c r="H45" s="8"/>
      <c r="I45" s="8"/>
      <c r="J45" s="8"/>
      <c r="K45" s="8"/>
      <c r="L45" s="8"/>
      <c r="M45" s="8"/>
      <c r="N45" s="8"/>
    </row>
    <row r="46" spans="1:25" ht="15.75" customHeight="1" x14ac:dyDescent="0.25">
      <c r="G46" s="8"/>
      <c r="H46" s="8"/>
      <c r="I46" s="8"/>
      <c r="J46" s="8"/>
      <c r="K46" s="8"/>
      <c r="L46" s="8"/>
      <c r="M46" s="8"/>
      <c r="N46" s="8"/>
    </row>
    <row r="47" spans="1:25" ht="15.75" customHeight="1" x14ac:dyDescent="0.25">
      <c r="G47" s="8"/>
      <c r="H47" s="8"/>
      <c r="I47" s="8"/>
      <c r="J47" s="8"/>
      <c r="K47" s="8"/>
      <c r="L47" s="8"/>
      <c r="M47" s="8"/>
      <c r="N47" s="8"/>
    </row>
    <row r="48" spans="1:25" ht="15.75" customHeight="1" x14ac:dyDescent="0.25">
      <c r="G48" s="8"/>
      <c r="H48" s="8"/>
      <c r="I48" s="8"/>
      <c r="J48" s="8"/>
      <c r="K48" s="8"/>
      <c r="L48" s="8"/>
      <c r="M48" s="8"/>
      <c r="N48" s="8"/>
    </row>
    <row r="49" spans="7:14" ht="15.75" customHeight="1" x14ac:dyDescent="0.25">
      <c r="G49" s="8"/>
      <c r="H49" s="8"/>
      <c r="I49" s="8"/>
      <c r="J49" s="8"/>
      <c r="K49" s="8"/>
      <c r="L49" s="8"/>
      <c r="M49" s="8"/>
      <c r="N49" s="8"/>
    </row>
    <row r="50" spans="7:14" ht="15.75" customHeight="1" x14ac:dyDescent="0.25">
      <c r="G50" s="8"/>
      <c r="H50" s="8"/>
      <c r="I50" s="8"/>
      <c r="J50" s="8"/>
      <c r="K50" s="8"/>
      <c r="L50" s="8"/>
      <c r="M50" s="8"/>
      <c r="N50" s="8"/>
    </row>
    <row r="51" spans="7:14" ht="15.75" customHeight="1" x14ac:dyDescent="0.25">
      <c r="G51" s="8"/>
      <c r="H51" s="8"/>
      <c r="I51" s="8"/>
      <c r="J51" s="8"/>
      <c r="K51" s="8"/>
      <c r="L51" s="8"/>
      <c r="M51" s="8"/>
      <c r="N51" s="8"/>
    </row>
    <row r="52" spans="7:14" ht="15.75" customHeight="1" x14ac:dyDescent="0.25">
      <c r="G52" s="8"/>
      <c r="H52" s="8"/>
      <c r="I52" s="8"/>
      <c r="J52" s="8"/>
      <c r="K52" s="8"/>
      <c r="L52" s="8"/>
      <c r="M52" s="8"/>
      <c r="N52" s="8"/>
    </row>
    <row r="53" spans="7:14" ht="15.75" customHeight="1" x14ac:dyDescent="0.25">
      <c r="G53" s="8"/>
      <c r="H53" s="8"/>
      <c r="I53" s="8"/>
      <c r="J53" s="8"/>
      <c r="K53" s="8"/>
      <c r="L53" s="8"/>
      <c r="M53" s="8"/>
      <c r="N53" s="8"/>
    </row>
    <row r="54" spans="7:14" ht="15.75" customHeight="1" x14ac:dyDescent="0.25">
      <c r="G54" s="8"/>
      <c r="H54" s="8"/>
      <c r="I54" s="8"/>
      <c r="J54" s="8"/>
      <c r="K54" s="8"/>
      <c r="L54" s="8"/>
      <c r="M54" s="8"/>
      <c r="N54" s="8"/>
    </row>
    <row r="55" spans="7:14" ht="15.75" customHeight="1" x14ac:dyDescent="0.25">
      <c r="G55" s="8"/>
      <c r="H55" s="8"/>
      <c r="I55" s="8"/>
      <c r="J55" s="8"/>
      <c r="K55" s="8"/>
      <c r="L55" s="8"/>
      <c r="M55" s="8"/>
      <c r="N55" s="8"/>
    </row>
    <row r="56" spans="7:14" ht="15.75" customHeight="1" x14ac:dyDescent="0.25">
      <c r="G56" s="8"/>
      <c r="H56" s="8"/>
      <c r="I56" s="8"/>
      <c r="J56" s="8"/>
      <c r="K56" s="8"/>
      <c r="L56" s="8"/>
      <c r="M56" s="8"/>
      <c r="N56" s="8"/>
    </row>
    <row r="57" spans="7:14" ht="15.75" customHeight="1" x14ac:dyDescent="0.2"/>
    <row r="58" spans="7:14" ht="15.75" customHeight="1" x14ac:dyDescent="0.2"/>
    <row r="59" spans="7:14" ht="15.75" customHeight="1" x14ac:dyDescent="0.2"/>
    <row r="60" spans="7:14" ht="15.75" customHeight="1" x14ac:dyDescent="0.2"/>
    <row r="61" spans="7:14" ht="15.75" customHeight="1" x14ac:dyDescent="0.2"/>
    <row r="62" spans="7:14" ht="15.75" customHeight="1" x14ac:dyDescent="0.2"/>
    <row r="63" spans="7:14" ht="15.75" customHeight="1" x14ac:dyDescent="0.2"/>
    <row r="64" spans="7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28.125" customWidth="1"/>
    <col min="2" max="2" width="12.125" customWidth="1"/>
    <col min="3" max="3" width="12" customWidth="1"/>
    <col min="4" max="4" width="11.875" customWidth="1"/>
    <col min="5" max="5" width="12.25" customWidth="1"/>
    <col min="6" max="6" width="12.375" customWidth="1"/>
    <col min="7" max="26" width="7.625" customWidth="1"/>
  </cols>
  <sheetData>
    <row r="1" spans="1:6" ht="15.75" x14ac:dyDescent="0.25">
      <c r="A1" s="1" t="s">
        <v>0</v>
      </c>
    </row>
    <row r="2" spans="1:6" x14ac:dyDescent="0.25">
      <c r="A2" s="9" t="s">
        <v>102</v>
      </c>
    </row>
    <row r="3" spans="1:6" ht="15.75" x14ac:dyDescent="0.25">
      <c r="A3" s="1" t="s">
        <v>103</v>
      </c>
    </row>
    <row r="4" spans="1:6" x14ac:dyDescent="0.25">
      <c r="B4" s="29" t="s">
        <v>5</v>
      </c>
      <c r="C4" s="29" t="s">
        <v>6</v>
      </c>
      <c r="D4" s="29" t="s">
        <v>7</v>
      </c>
      <c r="E4" s="29" t="s">
        <v>5</v>
      </c>
      <c r="F4" s="29" t="s">
        <v>6</v>
      </c>
    </row>
    <row r="5" spans="1:6" x14ac:dyDescent="0.25">
      <c r="B5" s="30">
        <v>43100</v>
      </c>
      <c r="C5" s="30">
        <v>43190</v>
      </c>
      <c r="D5" s="30">
        <v>43373</v>
      </c>
      <c r="E5" s="30">
        <v>43465</v>
      </c>
      <c r="F5" s="30">
        <v>43190</v>
      </c>
    </row>
    <row r="6" spans="1:6" x14ac:dyDescent="0.25">
      <c r="A6" s="14" t="s">
        <v>104</v>
      </c>
      <c r="B6" s="31">
        <f>'2'!B34/'1'!B21</f>
        <v>1.6133068998761064E-2</v>
      </c>
      <c r="C6" s="31">
        <f>'2'!C34/'1'!C21</f>
        <v>2.3623566179982004E-2</v>
      </c>
      <c r="D6" s="31">
        <f>'2'!D34/'1'!D21</f>
        <v>8.6122420538140704E-3</v>
      </c>
      <c r="E6" s="31">
        <f>'2'!E34/'1'!E21</f>
        <v>1.5341742677776696E-2</v>
      </c>
      <c r="F6" s="31">
        <f>'2'!F34/'1'!F21</f>
        <v>2.8513994353162649E-2</v>
      </c>
    </row>
    <row r="7" spans="1:6" x14ac:dyDescent="0.25">
      <c r="A7" s="14" t="s">
        <v>105</v>
      </c>
      <c r="B7" s="31">
        <f>'2'!B34/'1'!B53</f>
        <v>9.4907344985122322E-3</v>
      </c>
      <c r="C7" s="31">
        <f>'2'!C34/'1'!C53</f>
        <v>1.4092100424162687E-2</v>
      </c>
      <c r="D7" s="31">
        <f>'2'!D34/'1'!D53</f>
        <v>1.4245115569913294E-3</v>
      </c>
      <c r="E7" s="31">
        <f>'2'!E34/'1'!E53</f>
        <v>2.4393636096986557E-3</v>
      </c>
      <c r="F7" s="31">
        <f>'2'!F34/'1'!F53</f>
        <v>5.1479081209000726E-3</v>
      </c>
    </row>
    <row r="8" spans="1:6" x14ac:dyDescent="0.25">
      <c r="A8" s="14" t="s">
        <v>106</v>
      </c>
      <c r="B8" s="31">
        <f>'1'!B33/'1'!B29</f>
        <v>-2.9327979614106163</v>
      </c>
      <c r="C8" s="31">
        <f>'1'!C33/'1'!C29</f>
        <v>-2.9945142700925698</v>
      </c>
      <c r="D8" s="31">
        <f>'1'!D33/'1'!D29</f>
        <v>0.41393207290359629</v>
      </c>
      <c r="E8" s="31">
        <f>'1'!E33/'1'!E29</f>
        <v>0.4227739749391648</v>
      </c>
      <c r="F8" s="31">
        <f>'1'!F33/'1'!F29</f>
        <v>0.42495965062878116</v>
      </c>
    </row>
    <row r="9" spans="1:6" x14ac:dyDescent="0.25">
      <c r="A9" s="14" t="s">
        <v>107</v>
      </c>
      <c r="B9" s="32">
        <f>'1'!B21/'1'!B51</f>
        <v>2.5224473981453097</v>
      </c>
      <c r="C9" s="32">
        <f>'1'!C21/'1'!C51</f>
        <v>2.1031021765257036</v>
      </c>
      <c r="D9" s="32">
        <f>'1'!D21/'1'!D51</f>
        <v>1.3340548723805477</v>
      </c>
      <c r="E9" s="32">
        <f>'1'!E21/'1'!E51</f>
        <v>1.4213596378924684</v>
      </c>
      <c r="F9" s="32">
        <f>'1'!F21/'1'!F51</f>
        <v>1.3685606844681106</v>
      </c>
    </row>
    <row r="10" spans="1:6" x14ac:dyDescent="0.25">
      <c r="A10" s="14" t="s">
        <v>108</v>
      </c>
      <c r="B10" s="31">
        <f>'2'!B34/'2'!B8</f>
        <v>2.5482535424806111E-2</v>
      </c>
      <c r="C10" s="31">
        <f>'2'!C34/'2'!C8</f>
        <v>5.0657395392111254E-2</v>
      </c>
      <c r="D10" s="31">
        <f>'2'!D34/'2'!D8</f>
        <v>3.2319039379350122E-2</v>
      </c>
      <c r="E10" s="31">
        <f>'2'!E34/'2'!E8</f>
        <v>2.1376628152734028E-2</v>
      </c>
      <c r="F10" s="31">
        <f>'2'!F34/'2'!F8</f>
        <v>3.1391953153224905E-2</v>
      </c>
    </row>
    <row r="11" spans="1:6" x14ac:dyDescent="0.25">
      <c r="A11" s="11" t="s">
        <v>109</v>
      </c>
      <c r="B11" s="31">
        <f>'2'!B24/'2'!B8</f>
        <v>-9.4582774505802089E-2</v>
      </c>
      <c r="C11" s="31">
        <f>'2'!C24/'2'!C8</f>
        <v>-3.4277599588668807E-2</v>
      </c>
      <c r="D11" s="31">
        <f>'2'!D24/'2'!D8</f>
        <v>4.5246879267939168E-2</v>
      </c>
      <c r="E11" s="31">
        <f>'2'!E24/'2'!E8</f>
        <v>2.9927270705314257E-2</v>
      </c>
      <c r="F11" s="31">
        <f>'2'!F24/'2'!F8</f>
        <v>4.3728690417340663E-2</v>
      </c>
    </row>
    <row r="12" spans="1:6" x14ac:dyDescent="0.25">
      <c r="A12" s="14" t="s">
        <v>110</v>
      </c>
      <c r="B12" s="31">
        <f>'2'!B34/('1'!B33+'1'!B29)</f>
        <v>1.2377345205979936E-2</v>
      </c>
      <c r="C12" s="31">
        <f>'2'!C34/('1'!C33+'1'!C29)</f>
        <v>1.9671857070466665E-2</v>
      </c>
      <c r="D12" s="31">
        <f>'2'!D34/('1'!D33+'1'!D29)</f>
        <v>1.6266197384352745E-3</v>
      </c>
      <c r="E12" s="31">
        <f>'2'!E34/('1'!E33+'1'!E29)</f>
        <v>2.7474362163112708E-3</v>
      </c>
      <c r="F12" s="31">
        <f>'2'!F34/('1'!F33+'1'!F29)</f>
        <v>5.9319854756881146E-3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</cp:lastModifiedBy>
  <dcterms:created xsi:type="dcterms:W3CDTF">2019-02-19T03:18:07Z</dcterms:created>
  <dcterms:modified xsi:type="dcterms:W3CDTF">2020-04-11T14:53:54Z</dcterms:modified>
</cp:coreProperties>
</file>